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Carlo Alberto\didattica\Principi e modelli per le decisioni manageriali\Esercizi Excel\"/>
    </mc:Choice>
  </mc:AlternateContent>
  <xr:revisionPtr revIDLastSave="0" documentId="13_ncr:1_{55A5F45D-444D-4E03-89F3-B49F1D6E85DC}" xr6:coauthVersionLast="47" xr6:coauthVersionMax="47" xr10:uidLastSave="{00000000-0000-0000-0000-000000000000}"/>
  <bookViews>
    <workbookView xWindow="28680" yWindow="-120" windowWidth="29040" windowHeight="15840" activeTab="1" xr2:uid="{E7B4BD00-920F-49AF-9933-6865F21BEEAE}"/>
  </bookViews>
  <sheets>
    <sheet name="WACC scolastico - Testo" sheetId="9" r:id="rId1"/>
    <sheet name="WACC scolastico - Soluzion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" l="1"/>
  <c r="F25" i="6" s="1"/>
  <c r="F27" i="6" s="1"/>
  <c r="Z20" i="6"/>
  <c r="Z21" i="6" s="1"/>
  <c r="E14" i="6"/>
  <c r="Y15" i="6" s="1"/>
  <c r="Z23" i="6" l="1"/>
  <c r="Y20" i="6"/>
  <c r="X15" i="6"/>
  <c r="W15" i="6" s="1"/>
  <c r="V15" i="6" s="1"/>
  <c r="U15" i="6" s="1"/>
  <c r="T15" i="6" s="1"/>
  <c r="S15" i="6" s="1"/>
  <c r="R15" i="6" s="1"/>
  <c r="Q15" i="6" s="1"/>
  <c r="P15" i="6" s="1"/>
  <c r="O15" i="6" s="1"/>
  <c r="N15" i="6" s="1"/>
  <c r="M15" i="6" s="1"/>
  <c r="L15" i="6" s="1"/>
  <c r="X20" i="6" l="1"/>
  <c r="X23" i="6" s="1"/>
  <c r="Y24" i="6" s="1"/>
  <c r="V20" i="6"/>
  <c r="V23" i="6" s="1"/>
  <c r="W24" i="6" s="1"/>
  <c r="M20" i="6"/>
  <c r="M23" i="6" s="1"/>
  <c r="N24" i="6" s="1"/>
  <c r="S20" i="6"/>
  <c r="S23" i="6" s="1"/>
  <c r="T24" i="6" s="1"/>
  <c r="W20" i="6"/>
  <c r="W23" i="6" s="1"/>
  <c r="X24" i="6" s="1"/>
  <c r="U20" i="6"/>
  <c r="Q20" i="6"/>
  <c r="Q23" i="6" s="1"/>
  <c r="R24" i="6" s="1"/>
  <c r="Y23" i="6"/>
  <c r="Z24" i="6" s="1"/>
  <c r="N20" i="6"/>
  <c r="O20" i="6"/>
  <c r="R20" i="6"/>
  <c r="P20" i="6"/>
  <c r="T20" i="6"/>
  <c r="Y21" i="6"/>
  <c r="Z32" i="6" s="1"/>
  <c r="K15" i="6"/>
  <c r="L20" i="6"/>
  <c r="R25" i="6" l="1"/>
  <c r="R27" i="6" s="1"/>
  <c r="X25" i="6"/>
  <c r="X27" i="6" s="1"/>
  <c r="X29" i="6"/>
  <c r="Z25" i="6"/>
  <c r="Z27" i="6" s="1"/>
  <c r="Z29" i="6"/>
  <c r="T25" i="6"/>
  <c r="T27" i="6" s="1"/>
  <c r="N25" i="6"/>
  <c r="N27" i="6" s="1"/>
  <c r="W25" i="6"/>
  <c r="W27" i="6" s="1"/>
  <c r="W29" i="6"/>
  <c r="Y25" i="6"/>
  <c r="Y27" i="6" s="1"/>
  <c r="Y29" i="6"/>
  <c r="X21" i="6"/>
  <c r="Y32" i="6" s="1"/>
  <c r="S21" i="6"/>
  <c r="W21" i="6"/>
  <c r="M21" i="6"/>
  <c r="V21" i="6"/>
  <c r="W32" i="6" s="1"/>
  <c r="Q21" i="6"/>
  <c r="R23" i="6"/>
  <c r="S24" i="6" s="1"/>
  <c r="T21" i="6"/>
  <c r="T23" i="6"/>
  <c r="U24" i="6" s="1"/>
  <c r="N21" i="6"/>
  <c r="N23" i="6"/>
  <c r="O24" i="6" s="1"/>
  <c r="P23" i="6"/>
  <c r="Q24" i="6" s="1"/>
  <c r="U23" i="6"/>
  <c r="V24" i="6" s="1"/>
  <c r="U21" i="6"/>
  <c r="O21" i="6"/>
  <c r="O23" i="6"/>
  <c r="P24" i="6" s="1"/>
  <c r="L23" i="6"/>
  <c r="M24" i="6" s="1"/>
  <c r="R21" i="6"/>
  <c r="L21" i="6"/>
  <c r="P21" i="6"/>
  <c r="J15" i="6"/>
  <c r="K20" i="6"/>
  <c r="K21" i="6" s="1"/>
  <c r="L32" i="6" s="1"/>
  <c r="S32" i="6" l="1"/>
  <c r="R32" i="6"/>
  <c r="X32" i="6"/>
  <c r="Z30" i="6"/>
  <c r="X30" i="6"/>
  <c r="Q32" i="6"/>
  <c r="U32" i="6"/>
  <c r="N29" i="6"/>
  <c r="O32" i="6"/>
  <c r="M32" i="6"/>
  <c r="T29" i="6"/>
  <c r="T30" i="6" s="1"/>
  <c r="N32" i="6"/>
  <c r="P32" i="6"/>
  <c r="U25" i="6"/>
  <c r="U27" i="6" s="1"/>
  <c r="U29" i="6"/>
  <c r="S25" i="6"/>
  <c r="S27" i="6" s="1"/>
  <c r="S29" i="6"/>
  <c r="M25" i="6"/>
  <c r="M27" i="6" s="1"/>
  <c r="M29" i="6"/>
  <c r="T32" i="6"/>
  <c r="N30" i="6"/>
  <c r="V25" i="6"/>
  <c r="V27" i="6" s="1"/>
  <c r="V29" i="6"/>
  <c r="W30" i="6"/>
  <c r="P25" i="6"/>
  <c r="P27" i="6" s="1"/>
  <c r="P29" i="6"/>
  <c r="V32" i="6"/>
  <c r="Q25" i="6"/>
  <c r="Q27" i="6" s="1"/>
  <c r="Q29" i="6"/>
  <c r="R29" i="6"/>
  <c r="R30" i="6" s="1"/>
  <c r="O25" i="6"/>
  <c r="O27" i="6" s="1"/>
  <c r="O29" i="6"/>
  <c r="Y30" i="6"/>
  <c r="K23" i="6"/>
  <c r="L24" i="6" s="1"/>
  <c r="I15" i="6"/>
  <c r="J20" i="6"/>
  <c r="V30" i="6" l="1"/>
  <c r="S30" i="6"/>
  <c r="M30" i="6"/>
  <c r="U30" i="6"/>
  <c r="O30" i="6"/>
  <c r="Q30" i="6"/>
  <c r="P30" i="6"/>
  <c r="L25" i="6"/>
  <c r="L27" i="6" s="1"/>
  <c r="L29" i="6"/>
  <c r="J23" i="6"/>
  <c r="K24" i="6" s="1"/>
  <c r="H15" i="6"/>
  <c r="I20" i="6"/>
  <c r="J21" i="6"/>
  <c r="K32" i="6" s="1"/>
  <c r="L30" i="6" l="1"/>
  <c r="K25" i="6"/>
  <c r="K27" i="6" s="1"/>
  <c r="K29" i="6"/>
  <c r="I23" i="6"/>
  <c r="J24" i="6" s="1"/>
  <c r="G15" i="6"/>
  <c r="H20" i="6"/>
  <c r="I21" i="6"/>
  <c r="J32" i="6" s="1"/>
  <c r="J25" i="6" l="1"/>
  <c r="J27" i="6" s="1"/>
  <c r="J29" i="6"/>
  <c r="K30" i="6"/>
  <c r="H23" i="6"/>
  <c r="I24" i="6" s="1"/>
  <c r="F15" i="6"/>
  <c r="G20" i="6"/>
  <c r="H21" i="6"/>
  <c r="I32" i="6" s="1"/>
  <c r="I25" i="6" l="1"/>
  <c r="I27" i="6" s="1"/>
  <c r="I29" i="6"/>
  <c r="J30" i="6"/>
  <c r="F20" i="6"/>
  <c r="G23" i="6"/>
  <c r="H24" i="6" s="1"/>
  <c r="F17" i="6"/>
  <c r="F18" i="6" s="1"/>
  <c r="G21" i="6"/>
  <c r="H32" i="6" s="1"/>
  <c r="H25" i="6" l="1"/>
  <c r="H27" i="6" s="1"/>
  <c r="H29" i="6"/>
  <c r="I30" i="6"/>
  <c r="F23" i="6"/>
  <c r="F21" i="6"/>
  <c r="G32" i="6" s="1"/>
  <c r="G24" i="6" l="1"/>
  <c r="F29" i="6"/>
  <c r="H30" i="6"/>
  <c r="F30" i="6" l="1"/>
  <c r="F32" i="6"/>
  <c r="G25" i="6"/>
  <c r="G27" i="6" s="1"/>
  <c r="G29" i="6"/>
  <c r="G30" i="6" l="1"/>
</calcChain>
</file>

<file path=xl/sharedStrings.xml><?xml version="1.0" encoding="utf-8"?>
<sst xmlns="http://schemas.openxmlformats.org/spreadsheetml/2006/main" count="116" uniqueCount="55">
  <si>
    <t>τ</t>
  </si>
  <si>
    <t>Free Cash Flow</t>
  </si>
  <si>
    <t>Valore delle operazioni</t>
  </si>
  <si>
    <t>t</t>
  </si>
  <si>
    <t>ϑ</t>
  </si>
  <si>
    <t>CFE</t>
  </si>
  <si>
    <t>Valore dell'equity</t>
  </si>
  <si>
    <t>Assunzioni</t>
  </si>
  <si>
    <t>è prefissato</t>
  </si>
  <si>
    <t>Politica finanziaria indotta (implicitamente) da ϑ</t>
  </si>
  <si>
    <t>Aliquota fiscale</t>
  </si>
  <si>
    <t>Costo del capitale di debito netto</t>
  </si>
  <si>
    <t>Costo del capitale di equity</t>
  </si>
  <si>
    <t>Rapporto di indebitamento</t>
  </si>
  <si>
    <t>After-tax WACC</t>
  </si>
  <si>
    <t>VAN delle operazioni</t>
  </si>
  <si>
    <t>VAN dell'equity</t>
  </si>
  <si>
    <t>Interessi passivi netti</t>
  </si>
  <si>
    <t>Scudo fiscale</t>
  </si>
  <si>
    <t>Capital Cash Flow</t>
  </si>
  <si>
    <t>Valore del debito netto</t>
  </si>
  <si>
    <t>metodo WACC scolastico 
(textbook WACC)</t>
  </si>
  <si>
    <t>Capitale di debito netto</t>
  </si>
  <si>
    <t>CFD netto</t>
  </si>
  <si>
    <r>
      <t>r</t>
    </r>
    <r>
      <rPr>
        <i/>
        <vertAlign val="superscript"/>
        <sz val="11"/>
        <color theme="1"/>
        <rFont val="Calibri"/>
        <family val="2"/>
      </rPr>
      <t>D</t>
    </r>
  </si>
  <si>
    <r>
      <t>r</t>
    </r>
    <r>
      <rPr>
        <i/>
        <vertAlign val="superscript"/>
        <sz val="11"/>
        <color theme="1"/>
        <rFont val="Calibri"/>
        <family val="2"/>
      </rPr>
      <t>e</t>
    </r>
  </si>
  <si>
    <r>
      <t>r</t>
    </r>
    <r>
      <rPr>
        <i/>
        <vertAlign val="superscript"/>
        <sz val="11"/>
        <color theme="1"/>
        <rFont val="Calibri"/>
        <family val="2"/>
      </rPr>
      <t>uo</t>
    </r>
  </si>
  <si>
    <r>
      <t>F</t>
    </r>
    <r>
      <rPr>
        <i/>
        <vertAlign val="superscript"/>
        <sz val="11"/>
        <color theme="1"/>
        <rFont val="Calibri"/>
        <family val="2"/>
      </rPr>
      <t>uo</t>
    </r>
  </si>
  <si>
    <r>
      <t>V</t>
    </r>
    <r>
      <rPr>
        <i/>
        <vertAlign val="superscript"/>
        <sz val="11"/>
        <color theme="1"/>
        <rFont val="Calibri"/>
        <family val="2"/>
      </rPr>
      <t>o</t>
    </r>
  </si>
  <si>
    <r>
      <rPr>
        <sz val="11"/>
        <color theme="1"/>
        <rFont val="Calibri"/>
        <family val="2"/>
      </rPr>
      <t>VAN</t>
    </r>
    <r>
      <rPr>
        <i/>
        <vertAlign val="superscript"/>
        <sz val="11"/>
        <color theme="1"/>
        <rFont val="Calibri"/>
        <family val="2"/>
      </rPr>
      <t>o</t>
    </r>
  </si>
  <si>
    <r>
      <rPr>
        <sz val="11"/>
        <color theme="1"/>
        <rFont val="Calibri"/>
        <family val="2"/>
      </rPr>
      <t>VAN</t>
    </r>
    <r>
      <rPr>
        <i/>
        <vertAlign val="superscript"/>
        <sz val="11"/>
        <color theme="1"/>
        <rFont val="Calibri"/>
        <family val="2"/>
      </rPr>
      <t>e</t>
    </r>
  </si>
  <si>
    <r>
      <t>=(1-ϑ)</t>
    </r>
    <r>
      <rPr>
        <i/>
        <sz val="11"/>
        <color rgb="FF0070C0"/>
        <rFont val="Calibri"/>
        <family val="2"/>
        <scheme val="minor"/>
      </rPr>
      <t>r</t>
    </r>
    <r>
      <rPr>
        <i/>
        <vertAlign val="superscript"/>
        <sz val="11"/>
        <color rgb="FF0070C0"/>
        <rFont val="Calibri"/>
        <family val="2"/>
        <scheme val="minor"/>
      </rPr>
      <t>e</t>
    </r>
    <r>
      <rPr>
        <sz val="11"/>
        <color rgb="FF0070C0"/>
        <rFont val="Calibri"/>
        <family val="2"/>
        <scheme val="minor"/>
      </rPr>
      <t xml:space="preserve"> + ϑ</t>
    </r>
    <r>
      <rPr>
        <i/>
        <sz val="11"/>
        <color rgb="FF0070C0"/>
        <rFont val="Calibri"/>
        <family val="2"/>
        <scheme val="minor"/>
      </rPr>
      <t>r</t>
    </r>
    <r>
      <rPr>
        <i/>
        <vertAlign val="superscript"/>
        <sz val="11"/>
        <color rgb="FF0070C0"/>
        <rFont val="Calibri"/>
        <family val="2"/>
        <scheme val="minor"/>
      </rPr>
      <t>D</t>
    </r>
    <r>
      <rPr>
        <sz val="11"/>
        <color rgb="FF0070C0"/>
        <rFont val="Calibri"/>
        <family val="2"/>
        <scheme val="minor"/>
      </rPr>
      <t>(1-τ)</t>
    </r>
  </si>
  <si>
    <r>
      <t>=(</t>
    </r>
    <r>
      <rPr>
        <i/>
        <sz val="11"/>
        <color rgb="FF0070C0"/>
        <rFont val="Calibri"/>
        <family val="2"/>
        <scheme val="minor"/>
      </rPr>
      <t>V</t>
    </r>
    <r>
      <rPr>
        <vertAlign val="superscript"/>
        <sz val="11"/>
        <color rgb="FF0070C0"/>
        <rFont val="Calibri"/>
        <family val="2"/>
        <scheme val="minor"/>
      </rPr>
      <t>o</t>
    </r>
    <r>
      <rPr>
        <vertAlign val="subscript"/>
        <sz val="11"/>
        <color rgb="FF0070C0"/>
        <rFont val="Calibri"/>
        <family val="2"/>
        <scheme val="minor"/>
      </rPr>
      <t xml:space="preserve">t+1 </t>
    </r>
    <r>
      <rPr>
        <sz val="11"/>
        <color rgb="FF0070C0"/>
        <rFont val="Calibri"/>
        <family val="2"/>
        <scheme val="minor"/>
      </rPr>
      <t>+</t>
    </r>
    <r>
      <rPr>
        <i/>
        <sz val="11"/>
        <color rgb="FF0070C0"/>
        <rFont val="Calibri"/>
        <family val="2"/>
        <scheme val="minor"/>
      </rPr>
      <t xml:space="preserve"> F</t>
    </r>
    <r>
      <rPr>
        <vertAlign val="superscript"/>
        <sz val="11"/>
        <color rgb="FF0070C0"/>
        <rFont val="Calibri"/>
        <family val="2"/>
        <scheme val="minor"/>
      </rPr>
      <t>uo</t>
    </r>
    <r>
      <rPr>
        <vertAlign val="subscript"/>
        <sz val="11"/>
        <color rgb="FF0070C0"/>
        <rFont val="Calibri"/>
        <family val="2"/>
        <scheme val="minor"/>
      </rPr>
      <t>t+1</t>
    </r>
    <r>
      <rPr>
        <sz val="11"/>
        <color rgb="FF0070C0"/>
        <rFont val="Calibri"/>
        <family val="2"/>
        <scheme val="minor"/>
      </rPr>
      <t>)/(1+</t>
    </r>
    <r>
      <rPr>
        <i/>
        <sz val="11"/>
        <color rgb="FF0070C0"/>
        <rFont val="Calibri"/>
        <family val="2"/>
        <scheme val="minor"/>
      </rPr>
      <t>r</t>
    </r>
    <r>
      <rPr>
        <i/>
        <vertAlign val="superscript"/>
        <sz val="11"/>
        <color rgb="FF0070C0"/>
        <rFont val="Calibri"/>
        <family val="2"/>
        <scheme val="minor"/>
      </rPr>
      <t>uo</t>
    </r>
    <r>
      <rPr>
        <sz val="11"/>
        <color rgb="FF0070C0"/>
        <rFont val="Calibri"/>
        <family val="2"/>
        <scheme val="minor"/>
      </rPr>
      <t>)</t>
    </r>
  </si>
  <si>
    <r>
      <t>=VAN</t>
    </r>
    <r>
      <rPr>
        <vertAlign val="superscript"/>
        <sz val="11"/>
        <color rgb="FF0070C0"/>
        <rFont val="Calibri"/>
        <family val="2"/>
        <scheme val="minor"/>
      </rPr>
      <t>o</t>
    </r>
  </si>
  <si>
    <r>
      <t>=ϑ*V</t>
    </r>
    <r>
      <rPr>
        <vertAlign val="superscript"/>
        <sz val="11"/>
        <color rgb="FF0070C0"/>
        <rFont val="Calibri"/>
        <family val="2"/>
        <scheme val="minor"/>
      </rPr>
      <t>o</t>
    </r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</si>
  <si>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</si>
  <si>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e</t>
    </r>
  </si>
  <si>
    <r>
      <t>=i</t>
    </r>
    <r>
      <rPr>
        <vertAlign val="superscript"/>
        <sz val="11"/>
        <color rgb="FF0070C0"/>
        <rFont val="Calibri"/>
        <family val="2"/>
        <scheme val="minor"/>
      </rPr>
      <t>D</t>
    </r>
    <r>
      <rPr>
        <vertAlign val="subscript"/>
        <sz val="11"/>
        <color rgb="FF0070C0"/>
        <rFont val="Calibri"/>
        <family val="2"/>
        <scheme val="minor"/>
      </rPr>
      <t xml:space="preserve">t </t>
    </r>
    <r>
      <rPr>
        <sz val="11"/>
        <color rgb="FF0070C0"/>
        <rFont val="Calibri"/>
        <family val="2"/>
        <scheme val="minor"/>
      </rPr>
      <t>* C</t>
    </r>
    <r>
      <rPr>
        <vertAlign val="superscript"/>
        <sz val="11"/>
        <color rgb="FF0070C0"/>
        <rFont val="Calibri"/>
        <family val="2"/>
        <scheme val="minor"/>
      </rPr>
      <t>D</t>
    </r>
    <r>
      <rPr>
        <vertAlign val="subscript"/>
        <sz val="11"/>
        <color rgb="FF0070C0"/>
        <rFont val="Calibri"/>
        <family val="2"/>
        <scheme val="minor"/>
      </rPr>
      <t>t-1</t>
    </r>
  </si>
  <si>
    <r>
      <t>=</t>
    </r>
    <r>
      <rPr>
        <i/>
        <sz val="11"/>
        <color rgb="FF0070C0"/>
        <rFont val="Calibri"/>
        <family val="2"/>
        <scheme val="minor"/>
      </rPr>
      <t>F</t>
    </r>
    <r>
      <rPr>
        <i/>
        <vertAlign val="superscript"/>
        <sz val="11"/>
        <color rgb="FF0070C0"/>
        <rFont val="Calibri"/>
        <family val="2"/>
        <scheme val="minor"/>
      </rPr>
      <t>o</t>
    </r>
    <r>
      <rPr>
        <i/>
        <sz val="11"/>
        <color rgb="FF0070C0"/>
        <rFont val="Calibri"/>
        <family val="2"/>
        <scheme val="minor"/>
      </rPr>
      <t>-F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</si>
  <si>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=</t>
    </r>
    <r>
      <rPr>
        <i/>
        <sz val="11"/>
        <color rgb="FF0070C0"/>
        <rFont val="Calibri"/>
        <family val="2"/>
        <scheme val="minor"/>
      </rPr>
      <t>I</t>
    </r>
    <r>
      <rPr>
        <i/>
        <vertAlign val="superscript"/>
        <sz val="11"/>
        <color rgb="FF0070C0"/>
        <rFont val="Calibri"/>
        <family val="2"/>
        <scheme val="minor"/>
      </rPr>
      <t>D</t>
    </r>
    <r>
      <rPr>
        <i/>
        <sz val="11"/>
        <color rgb="FF0070C0"/>
        <rFont val="Calibri"/>
        <family val="2"/>
        <scheme val="minor"/>
      </rPr>
      <t>-</t>
    </r>
    <r>
      <rPr>
        <sz val="11"/>
        <color rgb="FF0070C0"/>
        <rFont val="Calibri"/>
        <family val="2"/>
      </rPr>
      <t>Δ</t>
    </r>
    <r>
      <rPr>
        <i/>
        <sz val="11"/>
        <color rgb="FF0070C0"/>
        <rFont val="Calibri"/>
        <family val="2"/>
        <scheme val="minor"/>
      </rPr>
      <t>C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</si>
  <si>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=τ*I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</si>
  <si>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=V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</si>
  <si>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=V</t>
    </r>
    <r>
      <rPr>
        <i/>
        <vertAlign val="superscript"/>
        <sz val="11"/>
        <color rgb="FF0070C0"/>
        <rFont val="Calibri"/>
        <family val="2"/>
        <scheme val="minor"/>
      </rPr>
      <t xml:space="preserve">o </t>
    </r>
    <r>
      <rPr>
        <i/>
        <sz val="11"/>
        <color rgb="FF0070C0"/>
        <rFont val="Calibri"/>
        <family val="2"/>
        <scheme val="minor"/>
      </rPr>
      <t>- V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</si>
  <si>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=V</t>
    </r>
    <r>
      <rPr>
        <i/>
        <vertAlign val="superscript"/>
        <sz val="11"/>
        <color rgb="FF0070C0"/>
        <rFont val="Calibri"/>
        <family val="2"/>
        <scheme val="minor"/>
      </rPr>
      <t>o</t>
    </r>
    <r>
      <rPr>
        <i/>
        <vertAlign val="subscript"/>
        <sz val="11"/>
        <color rgb="FF0070C0"/>
        <rFont val="Calibri"/>
        <family val="2"/>
        <scheme val="minor"/>
      </rPr>
      <t>0</t>
    </r>
    <r>
      <rPr>
        <i/>
        <sz val="11"/>
        <color rgb="FF0070C0"/>
        <rFont val="Calibri"/>
        <family val="2"/>
        <scheme val="minor"/>
      </rPr>
      <t>+F</t>
    </r>
    <r>
      <rPr>
        <i/>
        <vertAlign val="superscript"/>
        <sz val="11"/>
        <color rgb="FF0070C0"/>
        <rFont val="Calibri"/>
        <family val="2"/>
        <scheme val="minor"/>
      </rPr>
      <t>o</t>
    </r>
    <r>
      <rPr>
        <i/>
        <vertAlign val="subscript"/>
        <sz val="11"/>
        <color rgb="FF0070C0"/>
        <rFont val="Calibri"/>
        <family val="2"/>
        <scheme val="minor"/>
      </rPr>
      <t>0</t>
    </r>
  </si>
  <si>
    <r>
      <t>F</t>
    </r>
    <r>
      <rPr>
        <i/>
        <vertAlign val="superscript"/>
        <sz val="11"/>
        <color theme="1"/>
        <rFont val="Calibri"/>
        <family val="2"/>
        <scheme val="minor"/>
      </rPr>
      <t>e</t>
    </r>
  </si>
  <si>
    <r>
      <t>F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</si>
  <si>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F</t>
    </r>
    <r>
      <rPr>
        <i/>
        <vertAlign val="superscript"/>
        <sz val="11"/>
        <color theme="1"/>
        <rFont val="Calibri"/>
        <family val="2"/>
      </rPr>
      <t>o</t>
    </r>
  </si>
  <si>
    <r>
      <t>τ*I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</si>
  <si>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I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</si>
  <si>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C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</si>
  <si>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=F</t>
    </r>
    <r>
      <rPr>
        <i/>
        <vertAlign val="superscript"/>
        <sz val="11"/>
        <color rgb="FF0070C0"/>
        <rFont val="Calibri"/>
        <family val="2"/>
        <scheme val="minor"/>
      </rPr>
      <t xml:space="preserve">uo </t>
    </r>
    <r>
      <rPr>
        <i/>
        <sz val="11"/>
        <color rgb="FF0070C0"/>
        <rFont val="Calibri"/>
        <family val="2"/>
        <scheme val="minor"/>
      </rPr>
      <t>+ τ*I</t>
    </r>
    <r>
      <rPr>
        <i/>
        <vertAlign val="superscript"/>
        <sz val="11"/>
        <color rgb="FF0070C0"/>
        <rFont val="Calibri"/>
        <family val="2"/>
        <scheme val="minor"/>
      </rPr>
      <t>D</t>
    </r>
  </si>
  <si>
    <r>
      <t>i</t>
    </r>
    <r>
      <rPr>
        <b/>
        <i/>
        <vertAlign val="superscript"/>
        <sz val="11"/>
        <color theme="0"/>
        <rFont val="Calibri"/>
        <family val="2"/>
        <scheme val="minor"/>
      </rPr>
      <t>D</t>
    </r>
  </si>
  <si>
    <r>
      <t>= r</t>
    </r>
    <r>
      <rPr>
        <b/>
        <i/>
        <vertAlign val="superscript"/>
        <sz val="11"/>
        <color theme="0"/>
        <rFont val="Calibri"/>
        <family val="2"/>
        <scheme val="minor"/>
      </rPr>
      <t>D</t>
    </r>
  </si>
  <si>
    <r>
      <t>= V</t>
    </r>
    <r>
      <rPr>
        <b/>
        <i/>
        <vertAlign val="superscript"/>
        <sz val="11"/>
        <color theme="0"/>
        <rFont val="Calibri"/>
        <family val="2"/>
        <scheme val="minor"/>
      </rPr>
      <t>D</t>
    </r>
    <r>
      <rPr>
        <b/>
        <i/>
        <sz val="11"/>
        <color theme="0"/>
        <rFont val="Calibri"/>
        <family val="2"/>
        <scheme val="minor"/>
      </rPr>
      <t>/V</t>
    </r>
    <r>
      <rPr>
        <b/>
        <i/>
        <vertAlign val="superscript"/>
        <sz val="11"/>
        <color theme="0"/>
        <rFont val="Calibri"/>
        <family val="2"/>
        <scheme val="minor"/>
      </rPr>
      <t>o</t>
    </r>
  </si>
  <si>
    <t>oppure, con legge del moto (da t=1)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</si>
</sst>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vertAlign val="superscript"/>
      <sz val="11"/>
      <color rgb="FF0070C0"/>
      <name val="Calibri"/>
      <family val="2"/>
      <scheme val="minor"/>
    </font>
    <font>
      <vertAlign val="subscript"/>
      <sz val="11"/>
      <color rgb="FF0070C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i/>
      <vertAlign val="subscript"/>
      <sz val="11"/>
      <color rgb="FF0070C0"/>
      <name val="Calibri"/>
      <family val="2"/>
      <scheme val="minor"/>
    </font>
    <font>
      <b/>
      <i/>
      <vertAlign val="superscript"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9" fontId="7" fillId="4" borderId="0" xfId="0" applyNumberFormat="1" applyFont="1" applyFill="1" applyAlignment="1">
      <alignment horizontal="right"/>
    </xf>
    <xf numFmtId="9" fontId="6" fillId="4" borderId="0" xfId="0" applyNumberFormat="1" applyFont="1" applyFill="1" applyAlignment="1">
      <alignment horizontal="right"/>
    </xf>
    <xf numFmtId="0" fontId="2" fillId="0" borderId="0" xfId="0" applyFont="1"/>
    <xf numFmtId="9" fontId="7" fillId="4" borderId="0" xfId="0" quotePrefix="1" applyNumberFormat="1" applyFont="1" applyFill="1" applyAlignment="1">
      <alignment horizontal="left"/>
    </xf>
    <xf numFmtId="9" fontId="6" fillId="4" borderId="0" xfId="0" applyNumberFormat="1" applyFont="1" applyFill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0" xfId="0" applyFont="1" applyFill="1" applyBorder="1"/>
    <xf numFmtId="0" fontId="10" fillId="0" borderId="0" xfId="0" applyFont="1" applyBorder="1"/>
    <xf numFmtId="10" fontId="0" fillId="0" borderId="0" xfId="1" applyNumberFormat="1" applyFont="1" applyBorder="1"/>
    <xf numFmtId="0" fontId="0" fillId="0" borderId="0" xfId="0" applyFont="1" applyBorder="1"/>
    <xf numFmtId="2" fontId="0" fillId="0" borderId="0" xfId="0" applyNumberFormat="1" applyFill="1" applyBorder="1"/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11" fillId="5" borderId="0" xfId="0" applyFont="1" applyFill="1" applyBorder="1"/>
    <xf numFmtId="0" fontId="0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0" fontId="10" fillId="0" borderId="0" xfId="0" quotePrefix="1" applyFont="1" applyBorder="1"/>
    <xf numFmtId="0" fontId="4" fillId="0" borderId="0" xfId="0" applyFont="1"/>
    <xf numFmtId="0" fontId="15" fillId="0" borderId="0" xfId="0" quotePrefix="1" applyFont="1" applyBorder="1"/>
    <xf numFmtId="2" fontId="0" fillId="6" borderId="3" xfId="0" applyNumberFormat="1" applyFill="1" applyBorder="1"/>
    <xf numFmtId="0" fontId="0" fillId="6" borderId="3" xfId="0" applyFill="1" applyBorder="1"/>
    <xf numFmtId="10" fontId="0" fillId="6" borderId="3" xfId="0" applyNumberFormat="1" applyFont="1" applyFill="1" applyBorder="1"/>
    <xf numFmtId="9" fontId="0" fillId="3" borderId="3" xfId="0" applyNumberFormat="1" applyFill="1" applyBorder="1"/>
    <xf numFmtId="164" fontId="0" fillId="3" borderId="3" xfId="0" applyNumberFormat="1" applyFill="1" applyBorder="1"/>
    <xf numFmtId="2" fontId="0" fillId="3" borderId="3" xfId="0" applyNumberFormat="1" applyFill="1" applyBorder="1"/>
    <xf numFmtId="165" fontId="0" fillId="6" borderId="3" xfId="0" applyNumberFormat="1" applyFill="1" applyBorder="1"/>
    <xf numFmtId="165" fontId="0" fillId="0" borderId="0" xfId="0" applyNumberFormat="1"/>
    <xf numFmtId="165" fontId="0" fillId="0" borderId="0" xfId="0" applyNumberFormat="1" applyFill="1" applyBorder="1"/>
    <xf numFmtId="165" fontId="0" fillId="0" borderId="0" xfId="0" applyNumberFormat="1" applyBorder="1"/>
    <xf numFmtId="0" fontId="22" fillId="0" borderId="2" xfId="0" applyFont="1" applyBorder="1"/>
    <xf numFmtId="0" fontId="3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5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D111-FAB4-49E2-9BC3-0674FB64F9AA}">
  <dimension ref="A2:AW55"/>
  <sheetViews>
    <sheetView topLeftCell="A10" zoomScale="110" zoomScaleNormal="110" workbookViewId="0">
      <selection activeCell="B32" sqref="B32"/>
    </sheetView>
  </sheetViews>
  <sheetFormatPr defaultRowHeight="14.4" x14ac:dyDescent="0.3"/>
  <cols>
    <col min="1" max="1" width="3.77734375" style="9" customWidth="1"/>
    <col min="2" max="2" width="30.21875" bestFit="1" customWidth="1"/>
    <col min="3" max="3" width="29.109375" bestFit="1" customWidth="1"/>
    <col min="4" max="4" width="6.5546875" customWidth="1"/>
    <col min="5" max="5" width="11.33203125" customWidth="1"/>
    <col min="6" max="6" width="8.5546875" customWidth="1"/>
    <col min="7" max="7" width="10" bestFit="1" customWidth="1"/>
    <col min="8" max="8" width="10.6640625" customWidth="1"/>
    <col min="9" max="9" width="10" bestFit="1" customWidth="1"/>
    <col min="10" max="10" width="9.44140625" bestFit="1" customWidth="1"/>
    <col min="11" max="11" width="10" bestFit="1" customWidth="1"/>
    <col min="12" max="12" width="9.44140625" bestFit="1" customWidth="1"/>
    <col min="13" max="13" width="8.88671875" bestFit="1" customWidth="1"/>
    <col min="25" max="25" width="9.21875" bestFit="1" customWidth="1"/>
  </cols>
  <sheetData>
    <row r="2" spans="1:32" ht="26.1" customHeight="1" x14ac:dyDescent="0.3">
      <c r="B2" s="38" t="s">
        <v>21</v>
      </c>
      <c r="C2" s="38"/>
      <c r="D2" s="39" t="s">
        <v>7</v>
      </c>
      <c r="E2" s="39"/>
    </row>
    <row r="3" spans="1:32" ht="14.4" customHeight="1" x14ac:dyDescent="0.3">
      <c r="A3" s="22"/>
      <c r="B3" s="38"/>
      <c r="C3" s="38"/>
      <c r="D3" s="3" t="s">
        <v>51</v>
      </c>
      <c r="E3" s="6" t="s">
        <v>52</v>
      </c>
    </row>
    <row r="4" spans="1:32" ht="14.4" customHeight="1" x14ac:dyDescent="0.3">
      <c r="A4" s="22"/>
      <c r="B4" s="38"/>
      <c r="C4" s="38"/>
      <c r="D4" s="4" t="s">
        <v>4</v>
      </c>
      <c r="E4" s="6" t="s">
        <v>53</v>
      </c>
      <c r="I4" s="40"/>
      <c r="J4" s="40"/>
      <c r="K4" s="40"/>
    </row>
    <row r="5" spans="1:32" ht="14.4" customHeight="1" x14ac:dyDescent="0.3">
      <c r="A5" s="22"/>
      <c r="B5" s="38"/>
      <c r="C5" s="38"/>
      <c r="D5" s="4" t="s">
        <v>4</v>
      </c>
      <c r="E5" s="7" t="s">
        <v>8</v>
      </c>
      <c r="N5" s="5"/>
    </row>
    <row r="6" spans="1:32" ht="15" customHeight="1" x14ac:dyDescent="0.3"/>
    <row r="7" spans="1:32" x14ac:dyDescent="0.3">
      <c r="B7" s="10"/>
      <c r="C7" s="10"/>
      <c r="D7" s="23" t="s">
        <v>3</v>
      </c>
      <c r="E7" s="10"/>
      <c r="F7" s="1">
        <v>0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">
        <v>8</v>
      </c>
      <c r="O7" s="1">
        <v>9</v>
      </c>
      <c r="P7" s="1">
        <v>10</v>
      </c>
      <c r="Q7" s="1">
        <v>11</v>
      </c>
      <c r="R7" s="1">
        <v>12</v>
      </c>
      <c r="S7" s="1">
        <v>13</v>
      </c>
      <c r="T7" s="1">
        <v>14</v>
      </c>
      <c r="U7" s="1">
        <v>15</v>
      </c>
      <c r="V7" s="1">
        <v>16</v>
      </c>
      <c r="W7" s="1">
        <v>17</v>
      </c>
      <c r="X7" s="1">
        <v>18</v>
      </c>
      <c r="Y7" s="1">
        <v>19</v>
      </c>
      <c r="Z7" s="1">
        <v>20</v>
      </c>
    </row>
    <row r="8" spans="1:32" ht="16.2" x14ac:dyDescent="0.3">
      <c r="B8" s="10"/>
      <c r="C8" s="8" t="s">
        <v>1</v>
      </c>
      <c r="D8" s="17" t="s">
        <v>27</v>
      </c>
      <c r="E8" s="11"/>
      <c r="F8" s="32">
        <v>-600</v>
      </c>
      <c r="G8" s="32">
        <v>257.8</v>
      </c>
      <c r="H8" s="32">
        <v>249.8</v>
      </c>
      <c r="I8" s="32">
        <v>249.8</v>
      </c>
      <c r="J8" s="32">
        <v>249.8</v>
      </c>
      <c r="K8" s="32">
        <v>249.8</v>
      </c>
      <c r="L8" s="32">
        <v>249.8</v>
      </c>
      <c r="M8" s="32">
        <v>249.8</v>
      </c>
      <c r="N8" s="32">
        <v>249.8</v>
      </c>
      <c r="O8" s="32">
        <v>249.8</v>
      </c>
      <c r="P8" s="32">
        <v>249.8</v>
      </c>
      <c r="Q8" s="32">
        <v>249.8</v>
      </c>
      <c r="R8" s="32">
        <v>249.8</v>
      </c>
      <c r="S8" s="32">
        <v>249.8</v>
      </c>
      <c r="T8" s="32">
        <v>249.8</v>
      </c>
      <c r="U8" s="32">
        <v>249.8</v>
      </c>
      <c r="V8" s="32">
        <v>249.8</v>
      </c>
      <c r="W8" s="32">
        <v>249.8</v>
      </c>
      <c r="X8" s="32">
        <v>249.8</v>
      </c>
      <c r="Y8" s="32">
        <v>249.8</v>
      </c>
      <c r="Z8" s="32">
        <v>221.8</v>
      </c>
    </row>
    <row r="9" spans="1:32" x14ac:dyDescent="0.3">
      <c r="B9" s="10"/>
      <c r="C9" s="8" t="s">
        <v>10</v>
      </c>
      <c r="D9" s="17" t="s">
        <v>0</v>
      </c>
      <c r="E9" s="30">
        <v>0.3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2" ht="16.2" x14ac:dyDescent="0.3">
      <c r="B10" s="10"/>
      <c r="C10" s="8" t="s">
        <v>11</v>
      </c>
      <c r="D10" s="17" t="s">
        <v>24</v>
      </c>
      <c r="E10" s="31">
        <v>0.08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2" ht="16.2" x14ac:dyDescent="0.3">
      <c r="B11" s="10"/>
      <c r="C11" s="8" t="s">
        <v>12</v>
      </c>
      <c r="D11" s="17" t="s">
        <v>25</v>
      </c>
      <c r="E11" s="31">
        <v>0.15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32" x14ac:dyDescent="0.3">
      <c r="B12" s="10"/>
      <c r="C12" s="8" t="s">
        <v>13</v>
      </c>
      <c r="D12" s="18" t="s">
        <v>4</v>
      </c>
      <c r="E12" s="30">
        <v>0.25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2" x14ac:dyDescent="0.3">
      <c r="B13" s="10"/>
      <c r="C13" s="10"/>
      <c r="D13" s="16"/>
      <c r="E13" s="2"/>
      <c r="F13" s="10"/>
      <c r="G13" s="10"/>
      <c r="H13" s="10"/>
      <c r="I13" s="10"/>
      <c r="J13" s="10"/>
      <c r="K13" s="10"/>
      <c r="L13" s="10"/>
      <c r="M13" s="10"/>
      <c r="N13" s="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F13" s="15"/>
    </row>
    <row r="14" spans="1:32" ht="16.2" x14ac:dyDescent="0.3">
      <c r="B14" s="24" t="s">
        <v>31</v>
      </c>
      <c r="C14" s="10" t="s">
        <v>14</v>
      </c>
      <c r="D14" s="17" t="s">
        <v>26</v>
      </c>
      <c r="E14" s="29"/>
      <c r="F14" s="10"/>
      <c r="G14" s="13"/>
      <c r="H14" s="13"/>
      <c r="I14" s="13"/>
      <c r="J14" s="13"/>
      <c r="K14" s="13"/>
      <c r="L14" s="13"/>
      <c r="M14" s="13"/>
      <c r="N14" s="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F14" s="15"/>
    </row>
    <row r="15" spans="1:32" ht="16.8" x14ac:dyDescent="0.35">
      <c r="B15" s="24" t="s">
        <v>32</v>
      </c>
      <c r="C15" s="10" t="s">
        <v>2</v>
      </c>
      <c r="D15" s="17" t="s">
        <v>28</v>
      </c>
      <c r="E15" s="1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28"/>
      <c r="AD15" s="34"/>
      <c r="AF15" s="15"/>
    </row>
    <row r="16" spans="1:32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D16" s="34"/>
      <c r="AF16" s="15"/>
    </row>
    <row r="17" spans="1:49" ht="16.8" x14ac:dyDescent="0.35">
      <c r="B17" s="26" t="s">
        <v>43</v>
      </c>
      <c r="C17" s="8" t="s">
        <v>15</v>
      </c>
      <c r="D17" s="17" t="s">
        <v>29</v>
      </c>
      <c r="E17" s="10"/>
      <c r="F17" s="27"/>
      <c r="G17" s="10"/>
      <c r="H17" s="10"/>
      <c r="I17" s="10"/>
      <c r="J17" s="10"/>
      <c r="K17" s="10"/>
      <c r="L17" s="10"/>
      <c r="M17" s="10"/>
      <c r="N17" s="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D17" s="35"/>
      <c r="AF17" s="15"/>
    </row>
    <row r="18" spans="1:49" ht="14.25" customHeight="1" x14ac:dyDescent="0.3">
      <c r="B18" s="24" t="s">
        <v>33</v>
      </c>
      <c r="C18" s="8" t="s">
        <v>16</v>
      </c>
      <c r="D18" s="17" t="s">
        <v>30</v>
      </c>
      <c r="E18" s="2"/>
      <c r="F18" s="27"/>
      <c r="G18" s="10"/>
      <c r="H18" s="10"/>
      <c r="I18" s="10"/>
      <c r="J18" s="10"/>
      <c r="K18" s="10"/>
      <c r="L18" s="10"/>
      <c r="M18" s="10"/>
      <c r="N18" s="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B18" s="8"/>
      <c r="AC18" s="8"/>
      <c r="AD18" s="35"/>
      <c r="AE18" s="8"/>
      <c r="AF18" s="1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20.399999999999999" customHeight="1" x14ac:dyDescent="0.3">
      <c r="B19" s="41" t="s">
        <v>9</v>
      </c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B19" s="8"/>
      <c r="AC19" s="8"/>
      <c r="AD19" s="35"/>
      <c r="AE19" s="8"/>
      <c r="AF19" s="15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6.2" x14ac:dyDescent="0.3">
      <c r="B20" s="24" t="s">
        <v>34</v>
      </c>
      <c r="C20" s="14" t="s">
        <v>20</v>
      </c>
      <c r="D20" s="2" t="s">
        <v>35</v>
      </c>
      <c r="E20" s="1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8"/>
    </row>
    <row r="21" spans="1:49" ht="16.2" x14ac:dyDescent="0.3">
      <c r="B21" s="26" t="s">
        <v>42</v>
      </c>
      <c r="C21" s="14" t="s">
        <v>6</v>
      </c>
      <c r="D21" s="2" t="s">
        <v>36</v>
      </c>
      <c r="E21" s="1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B21" s="8"/>
      <c r="AC21" s="8"/>
      <c r="AD21" s="35"/>
      <c r="AE21" s="8"/>
      <c r="AF21" s="15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x14ac:dyDescent="0.3">
      <c r="A2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B22" s="8"/>
      <c r="AC22" s="8"/>
      <c r="AD22" s="35"/>
      <c r="AE22" s="8"/>
      <c r="AF22" s="15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6.2" x14ac:dyDescent="0.3">
      <c r="A23"/>
      <c r="B23" s="26" t="s">
        <v>41</v>
      </c>
      <c r="C23" s="21" t="s">
        <v>22</v>
      </c>
      <c r="D23" s="11" t="s">
        <v>49</v>
      </c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B23" s="35"/>
      <c r="AC23" s="8"/>
      <c r="AD23" s="35"/>
      <c r="AE23" s="8"/>
      <c r="AF23" s="15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6.8" x14ac:dyDescent="0.35">
      <c r="A24"/>
      <c r="B24" s="24" t="s">
        <v>37</v>
      </c>
      <c r="C24" s="21" t="s">
        <v>17</v>
      </c>
      <c r="D24" s="2" t="s">
        <v>48</v>
      </c>
      <c r="E24" s="1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B24" s="35"/>
      <c r="AC24" s="8"/>
      <c r="AD24" s="35"/>
      <c r="AE24" s="8"/>
      <c r="AF24" s="15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6.2" x14ac:dyDescent="0.3">
      <c r="A25"/>
      <c r="B25" s="26" t="s">
        <v>40</v>
      </c>
      <c r="C25" s="21" t="s">
        <v>18</v>
      </c>
      <c r="D25" s="2" t="s">
        <v>47</v>
      </c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B25" s="35"/>
      <c r="AC25" s="8"/>
      <c r="AD25" s="35"/>
      <c r="AE25" s="8"/>
      <c r="AF25" s="15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x14ac:dyDescent="0.3">
      <c r="A26"/>
      <c r="B26" s="12"/>
      <c r="C26" s="14"/>
      <c r="D26" s="10"/>
      <c r="E26" s="1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B26" s="35"/>
      <c r="AC26" s="8"/>
      <c r="AD26" s="35"/>
      <c r="AE26" s="8"/>
      <c r="AF26" s="15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6.2" x14ac:dyDescent="0.3">
      <c r="B27" s="26" t="s">
        <v>50</v>
      </c>
      <c r="C27" s="21" t="s">
        <v>19</v>
      </c>
      <c r="D27" s="17" t="s">
        <v>46</v>
      </c>
      <c r="E27" s="1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B27" s="35"/>
      <c r="AC27" s="8"/>
      <c r="AD27" s="35"/>
      <c r="AE27" s="8"/>
      <c r="AF27" s="15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x14ac:dyDescent="0.3">
      <c r="B28" s="12"/>
      <c r="C28" s="21"/>
      <c r="D28" s="11"/>
      <c r="E28" s="1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B28" s="35"/>
      <c r="AC28" s="8"/>
      <c r="AD28" s="35"/>
      <c r="AE28" s="8"/>
      <c r="AF28" s="15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6.2" x14ac:dyDescent="0.3">
      <c r="B29" s="24" t="s">
        <v>39</v>
      </c>
      <c r="C29" s="14" t="s">
        <v>23</v>
      </c>
      <c r="D29" s="25" t="s">
        <v>45</v>
      </c>
      <c r="E29" s="10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B29" s="35"/>
      <c r="AC29" s="8"/>
      <c r="AD29" s="35"/>
      <c r="AE29" s="8"/>
      <c r="AF29" s="15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6.2" x14ac:dyDescent="0.3">
      <c r="B30" s="24" t="s">
        <v>38</v>
      </c>
      <c r="C30" s="14" t="s">
        <v>5</v>
      </c>
      <c r="D30" s="25" t="s">
        <v>44</v>
      </c>
      <c r="E30" s="1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B30" s="35"/>
      <c r="AC30" s="8"/>
      <c r="AD30" s="35"/>
      <c r="AE30" s="8"/>
      <c r="AF30" s="15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5" customHeight="1" thickBot="1" x14ac:dyDescent="0.35">
      <c r="B31" s="24"/>
      <c r="C31" s="14"/>
      <c r="D31" s="2"/>
      <c r="E31" s="10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B31" s="35"/>
      <c r="AC31" s="8"/>
      <c r="AD31" s="35"/>
      <c r="AE31" s="8"/>
      <c r="AF31" s="15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6.8" thickBot="1" x14ac:dyDescent="0.35">
      <c r="C32" s="37" t="s">
        <v>54</v>
      </c>
      <c r="D32" s="25" t="s">
        <v>44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B32" s="35"/>
      <c r="AC32" s="8"/>
      <c r="AD32" s="35"/>
      <c r="AE32" s="8"/>
      <c r="AF32" s="15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2:49" x14ac:dyDescent="0.3">
      <c r="B33" s="12"/>
      <c r="AB33" s="35"/>
      <c r="AC33" s="8"/>
      <c r="AD33" s="35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2:49" x14ac:dyDescent="0.3">
      <c r="AB34" s="35"/>
      <c r="AC34" s="8"/>
      <c r="AD34" s="35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2:49" x14ac:dyDescent="0.3">
      <c r="G35" s="34"/>
      <c r="AB35" s="35"/>
      <c r="AC35" s="8"/>
      <c r="AD35" s="35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2:49" x14ac:dyDescent="0.3">
      <c r="G36" s="34"/>
      <c r="AB36" s="35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2:49" x14ac:dyDescent="0.3">
      <c r="G37" s="34"/>
      <c r="AB37" s="35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2:49" x14ac:dyDescent="0.3">
      <c r="G38" s="34"/>
      <c r="AB38" s="35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2:49" x14ac:dyDescent="0.3">
      <c r="G39" s="34"/>
      <c r="AB39" s="35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2:49" x14ac:dyDescent="0.3">
      <c r="G40" s="34"/>
      <c r="AB40" s="35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2:49" x14ac:dyDescent="0.3">
      <c r="G41" s="34"/>
      <c r="AB41" s="35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2:49" x14ac:dyDescent="0.3">
      <c r="G42" s="34"/>
      <c r="AB42" s="35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2:49" x14ac:dyDescent="0.3">
      <c r="G43" s="34"/>
      <c r="AB43" s="35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2:49" x14ac:dyDescent="0.3">
      <c r="G44" s="34"/>
      <c r="AB44" s="35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2:49" x14ac:dyDescent="0.3">
      <c r="G45" s="34"/>
      <c r="AB45" s="35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2:49" x14ac:dyDescent="0.3">
      <c r="G46" s="34"/>
      <c r="AB46" s="35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2:49" x14ac:dyDescent="0.3">
      <c r="G47" s="34"/>
      <c r="AB47" s="35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x14ac:dyDescent="0.3">
      <c r="G48" s="34"/>
      <c r="AB48" s="35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7:49" x14ac:dyDescent="0.3">
      <c r="G49" s="34"/>
      <c r="AB49" s="35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7:49" x14ac:dyDescent="0.3">
      <c r="G50" s="34"/>
      <c r="AB50" s="35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7:49" x14ac:dyDescent="0.3">
      <c r="G51" s="34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7:49" x14ac:dyDescent="0.3">
      <c r="G52" s="34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7:49" x14ac:dyDescent="0.3">
      <c r="G53" s="34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7:49" x14ac:dyDescent="0.3">
      <c r="G54" s="34"/>
    </row>
    <row r="55" spans="7:49" x14ac:dyDescent="0.3">
      <c r="G55" s="34"/>
    </row>
  </sheetData>
  <mergeCells count="4">
    <mergeCell ref="B2:C5"/>
    <mergeCell ref="D2:E2"/>
    <mergeCell ref="I4:K4"/>
    <mergeCell ref="B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C8CC-5537-4F69-A282-B7B8D3E78304}">
  <dimension ref="A2:Z33"/>
  <sheetViews>
    <sheetView tabSelected="1" topLeftCell="A7" zoomScale="110" zoomScaleNormal="110" workbookViewId="0">
      <selection activeCell="G32" sqref="G32"/>
    </sheetView>
  </sheetViews>
  <sheetFormatPr defaultRowHeight="14.4" x14ac:dyDescent="0.3"/>
  <cols>
    <col min="1" max="1" width="3.77734375" style="9" customWidth="1"/>
    <col min="2" max="2" width="30.21875" bestFit="1" customWidth="1"/>
    <col min="3" max="3" width="29.109375" bestFit="1" customWidth="1"/>
    <col min="4" max="4" width="6.5546875" customWidth="1"/>
    <col min="5" max="5" width="11.33203125" customWidth="1"/>
    <col min="6" max="6" width="8.5546875" customWidth="1"/>
    <col min="7" max="7" width="10" bestFit="1" customWidth="1"/>
    <col min="8" max="8" width="10.6640625" customWidth="1"/>
    <col min="9" max="9" width="10" bestFit="1" customWidth="1"/>
    <col min="10" max="10" width="9.44140625" bestFit="1" customWidth="1"/>
    <col min="11" max="11" width="10" bestFit="1" customWidth="1"/>
    <col min="12" max="12" width="9.44140625" bestFit="1" customWidth="1"/>
    <col min="13" max="13" width="8.88671875" bestFit="1" customWidth="1"/>
    <col min="25" max="25" width="9.21875" bestFit="1" customWidth="1"/>
  </cols>
  <sheetData>
    <row r="2" spans="1:26" ht="26.1" customHeight="1" x14ac:dyDescent="0.3">
      <c r="B2" s="38" t="s">
        <v>21</v>
      </c>
      <c r="C2" s="38"/>
      <c r="D2" s="39" t="s">
        <v>7</v>
      </c>
      <c r="E2" s="39"/>
    </row>
    <row r="3" spans="1:26" ht="14.4" customHeight="1" x14ac:dyDescent="0.3">
      <c r="A3" s="22"/>
      <c r="B3" s="38"/>
      <c r="C3" s="38"/>
      <c r="D3" s="3" t="s">
        <v>51</v>
      </c>
      <c r="E3" s="6" t="s">
        <v>52</v>
      </c>
    </row>
    <row r="4" spans="1:26" ht="14.4" customHeight="1" x14ac:dyDescent="0.3">
      <c r="A4" s="22"/>
      <c r="B4" s="38"/>
      <c r="C4" s="38"/>
      <c r="D4" s="4" t="s">
        <v>4</v>
      </c>
      <c r="E4" s="6" t="s">
        <v>53</v>
      </c>
      <c r="I4" s="40"/>
      <c r="J4" s="40"/>
      <c r="K4" s="40"/>
    </row>
    <row r="5" spans="1:26" ht="14.4" customHeight="1" x14ac:dyDescent="0.3">
      <c r="A5" s="22"/>
      <c r="B5" s="38"/>
      <c r="C5" s="38"/>
      <c r="D5" s="4" t="s">
        <v>4</v>
      </c>
      <c r="E5" s="7" t="s">
        <v>8</v>
      </c>
      <c r="N5" s="5"/>
    </row>
    <row r="6" spans="1:26" ht="15" customHeight="1" x14ac:dyDescent="0.3"/>
    <row r="7" spans="1:26" x14ac:dyDescent="0.3">
      <c r="B7" s="10"/>
      <c r="C7" s="10"/>
      <c r="D7" s="23" t="s">
        <v>3</v>
      </c>
      <c r="E7" s="10"/>
      <c r="F7" s="1">
        <v>0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">
        <v>8</v>
      </c>
      <c r="O7" s="1">
        <v>9</v>
      </c>
      <c r="P7" s="1">
        <v>10</v>
      </c>
      <c r="Q7" s="1">
        <v>11</v>
      </c>
      <c r="R7" s="1">
        <v>12</v>
      </c>
      <c r="S7" s="1">
        <v>13</v>
      </c>
      <c r="T7" s="1">
        <v>14</v>
      </c>
      <c r="U7" s="1">
        <v>15</v>
      </c>
      <c r="V7" s="1">
        <v>16</v>
      </c>
      <c r="W7" s="1">
        <v>17</v>
      </c>
      <c r="X7" s="1">
        <v>18</v>
      </c>
      <c r="Y7" s="1">
        <v>19</v>
      </c>
      <c r="Z7" s="1">
        <v>20</v>
      </c>
    </row>
    <row r="8" spans="1:26" ht="16.2" x14ac:dyDescent="0.3">
      <c r="B8" s="10"/>
      <c r="C8" s="8" t="s">
        <v>1</v>
      </c>
      <c r="D8" s="17" t="s">
        <v>27</v>
      </c>
      <c r="E8" s="11"/>
      <c r="F8" s="32">
        <v>-600</v>
      </c>
      <c r="G8" s="32">
        <v>257.8</v>
      </c>
      <c r="H8" s="32">
        <v>249.8</v>
      </c>
      <c r="I8" s="32">
        <v>249.8</v>
      </c>
      <c r="J8" s="32">
        <v>249.8</v>
      </c>
      <c r="K8" s="32">
        <v>249.8</v>
      </c>
      <c r="L8" s="32">
        <v>249.8</v>
      </c>
      <c r="M8" s="32">
        <v>249.8</v>
      </c>
      <c r="N8" s="32">
        <v>249.8</v>
      </c>
      <c r="O8" s="32">
        <v>249.8</v>
      </c>
      <c r="P8" s="32">
        <v>249.8</v>
      </c>
      <c r="Q8" s="32">
        <v>249.8</v>
      </c>
      <c r="R8" s="32">
        <v>249.8</v>
      </c>
      <c r="S8" s="32">
        <v>249.8</v>
      </c>
      <c r="T8" s="32">
        <v>249.8</v>
      </c>
      <c r="U8" s="32">
        <v>249.8</v>
      </c>
      <c r="V8" s="32">
        <v>249.8</v>
      </c>
      <c r="W8" s="32">
        <v>249.8</v>
      </c>
      <c r="X8" s="32">
        <v>249.8</v>
      </c>
      <c r="Y8" s="32">
        <v>249.8</v>
      </c>
      <c r="Z8" s="32">
        <v>221.8</v>
      </c>
    </row>
    <row r="9" spans="1:26" x14ac:dyDescent="0.3">
      <c r="B9" s="10"/>
      <c r="C9" s="8" t="s">
        <v>10</v>
      </c>
      <c r="D9" s="17" t="s">
        <v>0</v>
      </c>
      <c r="E9" s="30">
        <v>0.3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6.2" x14ac:dyDescent="0.3">
      <c r="B10" s="10"/>
      <c r="C10" s="8" t="s">
        <v>11</v>
      </c>
      <c r="D10" s="17" t="s">
        <v>24</v>
      </c>
      <c r="E10" s="31">
        <v>0.08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6.2" x14ac:dyDescent="0.3">
      <c r="B11" s="10"/>
      <c r="C11" s="8" t="s">
        <v>12</v>
      </c>
      <c r="D11" s="17" t="s">
        <v>25</v>
      </c>
      <c r="E11" s="31">
        <v>0.15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3">
      <c r="B12" s="10"/>
      <c r="C12" s="8" t="s">
        <v>13</v>
      </c>
      <c r="D12" s="18" t="s">
        <v>4</v>
      </c>
      <c r="E12" s="30">
        <v>0.25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3">
      <c r="B13" s="10"/>
      <c r="C13" s="10"/>
      <c r="D13" s="16"/>
      <c r="E13" s="2"/>
      <c r="F13" s="10"/>
      <c r="G13" s="10"/>
      <c r="H13" s="10"/>
      <c r="I13" s="10"/>
      <c r="J13" s="10"/>
      <c r="K13" s="10"/>
      <c r="L13" s="10"/>
      <c r="M13" s="10"/>
      <c r="N13" s="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6.2" x14ac:dyDescent="0.3">
      <c r="B14" s="24" t="s">
        <v>31</v>
      </c>
      <c r="C14" s="10" t="s">
        <v>14</v>
      </c>
      <c r="D14" s="17" t="s">
        <v>26</v>
      </c>
      <c r="E14" s="29">
        <f>(1-E12)*E11+E12*E10*(1-E9)</f>
        <v>0.1265</v>
      </c>
      <c r="F14" s="10"/>
      <c r="G14" s="13"/>
      <c r="H14" s="13"/>
      <c r="I14" s="13"/>
      <c r="J14" s="13"/>
      <c r="K14" s="13"/>
      <c r="L14" s="13"/>
      <c r="M14" s="13"/>
      <c r="N14" s="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6.8" x14ac:dyDescent="0.35">
      <c r="B15" s="24" t="s">
        <v>32</v>
      </c>
      <c r="C15" s="10" t="s">
        <v>2</v>
      </c>
      <c r="D15" s="17" t="s">
        <v>28</v>
      </c>
      <c r="E15" s="15"/>
      <c r="F15" s="33">
        <f t="shared" ref="F15:Y15" si="0">(G15+G8)/(1+$E$14)</f>
        <v>1796.8814255989168</v>
      </c>
      <c r="G15" s="33">
        <f t="shared" si="0"/>
        <v>1766.38692593718</v>
      </c>
      <c r="H15" s="33">
        <f t="shared" si="0"/>
        <v>1740.0348720682334</v>
      </c>
      <c r="I15" s="33">
        <f t="shared" si="0"/>
        <v>1710.3492833848652</v>
      </c>
      <c r="J15" s="33">
        <f t="shared" si="0"/>
        <v>1676.9084677330509</v>
      </c>
      <c r="K15" s="33">
        <f t="shared" si="0"/>
        <v>1639.237388901282</v>
      </c>
      <c r="L15" s="33">
        <f t="shared" si="0"/>
        <v>1596.8009185972942</v>
      </c>
      <c r="M15" s="33">
        <f t="shared" si="0"/>
        <v>1548.9962347998521</v>
      </c>
      <c r="N15" s="33">
        <f t="shared" si="0"/>
        <v>1495.1442585020336</v>
      </c>
      <c r="O15" s="33">
        <f t="shared" si="0"/>
        <v>1434.4800072025409</v>
      </c>
      <c r="P15" s="33">
        <f t="shared" si="0"/>
        <v>1366.1417281136626</v>
      </c>
      <c r="Q15" s="33">
        <f t="shared" si="0"/>
        <v>1289.1586567200411</v>
      </c>
      <c r="R15" s="33">
        <f t="shared" si="0"/>
        <v>1202.4372267951264</v>
      </c>
      <c r="S15" s="33">
        <f t="shared" si="0"/>
        <v>1104.7455359847099</v>
      </c>
      <c r="T15" s="33">
        <f t="shared" si="0"/>
        <v>994.69584628677569</v>
      </c>
      <c r="U15" s="33">
        <f t="shared" si="0"/>
        <v>870.72487084205295</v>
      </c>
      <c r="V15" s="33">
        <f t="shared" si="0"/>
        <v>731.07156700357268</v>
      </c>
      <c r="W15" s="33">
        <f t="shared" si="0"/>
        <v>573.75212022952473</v>
      </c>
      <c r="X15" s="33">
        <f t="shared" si="0"/>
        <v>396.53176343855966</v>
      </c>
      <c r="Y15" s="33">
        <f t="shared" si="0"/>
        <v>196.89303151353749</v>
      </c>
      <c r="Z15" s="33">
        <v>0</v>
      </c>
    </row>
    <row r="16" spans="1:26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6.8" x14ac:dyDescent="0.35">
      <c r="B17" s="26" t="s">
        <v>43</v>
      </c>
      <c r="C17" s="8" t="s">
        <v>15</v>
      </c>
      <c r="D17" s="17" t="s">
        <v>29</v>
      </c>
      <c r="E17" s="10"/>
      <c r="F17" s="27">
        <f xml:space="preserve"> F15 + F8</f>
        <v>1196.8814255989168</v>
      </c>
      <c r="G17" s="10"/>
      <c r="H17" s="10"/>
      <c r="I17" s="10"/>
      <c r="J17" s="10"/>
      <c r="K17" s="10"/>
      <c r="L17" s="10"/>
      <c r="M17" s="10"/>
      <c r="N17" s="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 x14ac:dyDescent="0.3">
      <c r="B18" s="24" t="s">
        <v>33</v>
      </c>
      <c r="C18" s="8" t="s">
        <v>16</v>
      </c>
      <c r="D18" s="17" t="s">
        <v>30</v>
      </c>
      <c r="E18" s="2"/>
      <c r="F18" s="27">
        <f xml:space="preserve"> F17</f>
        <v>1196.8814255989168</v>
      </c>
      <c r="G18" s="10"/>
      <c r="H18" s="10"/>
      <c r="I18" s="10"/>
      <c r="J18" s="10"/>
      <c r="K18" s="10"/>
      <c r="L18" s="10"/>
      <c r="M18" s="10"/>
      <c r="N18" s="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0.399999999999999" customHeight="1" x14ac:dyDescent="0.3">
      <c r="B19" s="41" t="s">
        <v>9</v>
      </c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2" x14ac:dyDescent="0.3">
      <c r="B20" s="24" t="s">
        <v>34</v>
      </c>
      <c r="C20" s="14" t="s">
        <v>20</v>
      </c>
      <c r="D20" s="2" t="s">
        <v>35</v>
      </c>
      <c r="E20" s="10"/>
      <c r="F20" s="27">
        <f xml:space="preserve"> $E$12 * F15</f>
        <v>449.22035639972921</v>
      </c>
      <c r="G20" s="27">
        <f t="shared" ref="G20:Z20" si="1" xml:space="preserve"> $E$12 * G15</f>
        <v>441.59673148429499</v>
      </c>
      <c r="H20" s="27">
        <f t="shared" si="1"/>
        <v>435.00871801705836</v>
      </c>
      <c r="I20" s="27">
        <f t="shared" si="1"/>
        <v>427.5873208462163</v>
      </c>
      <c r="J20" s="27">
        <f t="shared" si="1"/>
        <v>419.22711693326272</v>
      </c>
      <c r="K20" s="27">
        <f t="shared" si="1"/>
        <v>409.80934722532049</v>
      </c>
      <c r="L20" s="27">
        <f t="shared" si="1"/>
        <v>399.20022964932355</v>
      </c>
      <c r="M20" s="27">
        <f t="shared" si="1"/>
        <v>387.24905869996303</v>
      </c>
      <c r="N20" s="27">
        <f t="shared" si="1"/>
        <v>373.7860646255084</v>
      </c>
      <c r="O20" s="27">
        <f t="shared" si="1"/>
        <v>358.62000180063524</v>
      </c>
      <c r="P20" s="27">
        <f t="shared" si="1"/>
        <v>341.53543202841564</v>
      </c>
      <c r="Q20" s="27">
        <f t="shared" si="1"/>
        <v>322.28966418001028</v>
      </c>
      <c r="R20" s="27">
        <f t="shared" si="1"/>
        <v>300.60930669878161</v>
      </c>
      <c r="S20" s="27">
        <f t="shared" si="1"/>
        <v>276.18638399617748</v>
      </c>
      <c r="T20" s="27">
        <f t="shared" si="1"/>
        <v>248.67396157169392</v>
      </c>
      <c r="U20" s="27">
        <f t="shared" si="1"/>
        <v>217.68121771051324</v>
      </c>
      <c r="V20" s="27">
        <f t="shared" si="1"/>
        <v>182.76789175089317</v>
      </c>
      <c r="W20" s="27">
        <f t="shared" si="1"/>
        <v>143.43803005738118</v>
      </c>
      <c r="X20" s="27">
        <f t="shared" si="1"/>
        <v>99.132940859639916</v>
      </c>
      <c r="Y20" s="27">
        <f t="shared" si="1"/>
        <v>49.223257878384373</v>
      </c>
      <c r="Z20" s="27">
        <f t="shared" si="1"/>
        <v>0</v>
      </c>
    </row>
    <row r="21" spans="1:26" ht="16.2" x14ac:dyDescent="0.3">
      <c r="B21" s="26" t="s">
        <v>42</v>
      </c>
      <c r="C21" s="14" t="s">
        <v>6</v>
      </c>
      <c r="D21" s="2" t="s">
        <v>36</v>
      </c>
      <c r="E21" s="10"/>
      <c r="F21" s="27">
        <f t="shared" ref="F21:Z21" si="2" xml:space="preserve"> F15 - F20</f>
        <v>1347.6610691991878</v>
      </c>
      <c r="G21" s="27">
        <f t="shared" si="2"/>
        <v>1324.7901944528849</v>
      </c>
      <c r="H21" s="27">
        <f t="shared" si="2"/>
        <v>1305.0261540511751</v>
      </c>
      <c r="I21" s="27">
        <f t="shared" si="2"/>
        <v>1282.761962538649</v>
      </c>
      <c r="J21" s="27">
        <f t="shared" si="2"/>
        <v>1257.6813507997881</v>
      </c>
      <c r="K21" s="27">
        <f t="shared" si="2"/>
        <v>1229.4280416759616</v>
      </c>
      <c r="L21" s="27">
        <f t="shared" si="2"/>
        <v>1197.6006889479706</v>
      </c>
      <c r="M21" s="27">
        <f t="shared" si="2"/>
        <v>1161.7471760998892</v>
      </c>
      <c r="N21" s="27">
        <f t="shared" si="2"/>
        <v>1121.3581938765251</v>
      </c>
      <c r="O21" s="27">
        <f t="shared" si="2"/>
        <v>1075.8600054019057</v>
      </c>
      <c r="P21" s="27">
        <f t="shared" si="2"/>
        <v>1024.6062960852469</v>
      </c>
      <c r="Q21" s="27">
        <f t="shared" si="2"/>
        <v>966.86899254003083</v>
      </c>
      <c r="R21" s="27">
        <f t="shared" si="2"/>
        <v>901.82792009634477</v>
      </c>
      <c r="S21" s="27">
        <f t="shared" si="2"/>
        <v>828.55915198853245</v>
      </c>
      <c r="T21" s="27">
        <f t="shared" si="2"/>
        <v>746.0218847150818</v>
      </c>
      <c r="U21" s="27">
        <f t="shared" si="2"/>
        <v>653.04365313153971</v>
      </c>
      <c r="V21" s="27">
        <f t="shared" si="2"/>
        <v>548.30367525267957</v>
      </c>
      <c r="W21" s="27">
        <f t="shared" si="2"/>
        <v>430.31409017214355</v>
      </c>
      <c r="X21" s="27">
        <f t="shared" si="2"/>
        <v>297.39882257891975</v>
      </c>
      <c r="Y21" s="27">
        <f t="shared" si="2"/>
        <v>147.66977363515312</v>
      </c>
      <c r="Z21" s="27">
        <f t="shared" si="2"/>
        <v>0</v>
      </c>
    </row>
    <row r="22" spans="1:26" x14ac:dyDescent="0.3">
      <c r="A22"/>
    </row>
    <row r="23" spans="1:26" ht="16.2" x14ac:dyDescent="0.3">
      <c r="A23"/>
      <c r="B23" s="26" t="s">
        <v>41</v>
      </c>
      <c r="C23" s="21" t="s">
        <v>22</v>
      </c>
      <c r="D23" s="11" t="s">
        <v>49</v>
      </c>
      <c r="E23" s="10"/>
      <c r="F23" s="27">
        <f t="shared" ref="F23:Z23" si="3">F20</f>
        <v>449.22035639972921</v>
      </c>
      <c r="G23" s="27">
        <f t="shared" si="3"/>
        <v>441.59673148429499</v>
      </c>
      <c r="H23" s="27">
        <f t="shared" si="3"/>
        <v>435.00871801705836</v>
      </c>
      <c r="I23" s="27">
        <f t="shared" si="3"/>
        <v>427.5873208462163</v>
      </c>
      <c r="J23" s="27">
        <f t="shared" si="3"/>
        <v>419.22711693326272</v>
      </c>
      <c r="K23" s="27">
        <f t="shared" si="3"/>
        <v>409.80934722532049</v>
      </c>
      <c r="L23" s="27">
        <f t="shared" si="3"/>
        <v>399.20022964932355</v>
      </c>
      <c r="M23" s="27">
        <f t="shared" si="3"/>
        <v>387.24905869996303</v>
      </c>
      <c r="N23" s="27">
        <f t="shared" si="3"/>
        <v>373.7860646255084</v>
      </c>
      <c r="O23" s="27">
        <f t="shared" si="3"/>
        <v>358.62000180063524</v>
      </c>
      <c r="P23" s="27">
        <f t="shared" si="3"/>
        <v>341.53543202841564</v>
      </c>
      <c r="Q23" s="27">
        <f t="shared" si="3"/>
        <v>322.28966418001028</v>
      </c>
      <c r="R23" s="27">
        <f t="shared" si="3"/>
        <v>300.60930669878161</v>
      </c>
      <c r="S23" s="27">
        <f t="shared" si="3"/>
        <v>276.18638399617748</v>
      </c>
      <c r="T23" s="27">
        <f t="shared" si="3"/>
        <v>248.67396157169392</v>
      </c>
      <c r="U23" s="27">
        <f t="shared" si="3"/>
        <v>217.68121771051324</v>
      </c>
      <c r="V23" s="27">
        <f t="shared" si="3"/>
        <v>182.76789175089317</v>
      </c>
      <c r="W23" s="27">
        <f t="shared" si="3"/>
        <v>143.43803005738118</v>
      </c>
      <c r="X23" s="27">
        <f t="shared" si="3"/>
        <v>99.132940859639916</v>
      </c>
      <c r="Y23" s="27">
        <f t="shared" si="3"/>
        <v>49.223257878384373</v>
      </c>
      <c r="Z23" s="27">
        <f t="shared" si="3"/>
        <v>0</v>
      </c>
    </row>
    <row r="24" spans="1:26" ht="16.8" x14ac:dyDescent="0.35">
      <c r="A24"/>
      <c r="B24" s="24" t="s">
        <v>37</v>
      </c>
      <c r="C24" s="21" t="s">
        <v>17</v>
      </c>
      <c r="D24" s="2" t="s">
        <v>48</v>
      </c>
      <c r="E24" s="10"/>
      <c r="F24" s="27">
        <f>E23*$E$10</f>
        <v>0</v>
      </c>
      <c r="G24" s="27">
        <f t="shared" ref="G24:Z24" si="4">F23*$E$10</f>
        <v>35.937628511978339</v>
      </c>
      <c r="H24" s="27">
        <f t="shared" si="4"/>
        <v>35.327738518743601</v>
      </c>
      <c r="I24" s="27">
        <f t="shared" si="4"/>
        <v>34.800697441364669</v>
      </c>
      <c r="J24" s="27">
        <f t="shared" si="4"/>
        <v>34.206985667697303</v>
      </c>
      <c r="K24" s="27">
        <f t="shared" si="4"/>
        <v>33.538169354661015</v>
      </c>
      <c r="L24" s="27">
        <f t="shared" si="4"/>
        <v>32.78474777802564</v>
      </c>
      <c r="M24" s="27">
        <f t="shared" si="4"/>
        <v>31.936018371945885</v>
      </c>
      <c r="N24" s="27">
        <f t="shared" si="4"/>
        <v>30.979924695997042</v>
      </c>
      <c r="O24" s="27">
        <f t="shared" si="4"/>
        <v>29.902885170040673</v>
      </c>
      <c r="P24" s="27">
        <f t="shared" si="4"/>
        <v>28.689600144050818</v>
      </c>
      <c r="Q24" s="27">
        <f t="shared" si="4"/>
        <v>27.32283456227325</v>
      </c>
      <c r="R24" s="27">
        <f t="shared" si="4"/>
        <v>25.783173134400823</v>
      </c>
      <c r="S24" s="27">
        <f t="shared" si="4"/>
        <v>24.048744535902529</v>
      </c>
      <c r="T24" s="27">
        <f t="shared" si="4"/>
        <v>22.094910719694198</v>
      </c>
      <c r="U24" s="27">
        <f t="shared" si="4"/>
        <v>19.893916925735514</v>
      </c>
      <c r="V24" s="27">
        <f t="shared" si="4"/>
        <v>17.414497416841058</v>
      </c>
      <c r="W24" s="27">
        <f t="shared" si="4"/>
        <v>14.621431340071453</v>
      </c>
      <c r="X24" s="27">
        <f t="shared" si="4"/>
        <v>11.475042404590495</v>
      </c>
      <c r="Y24" s="27">
        <f t="shared" si="4"/>
        <v>7.9306352687711934</v>
      </c>
      <c r="Z24" s="27">
        <f t="shared" si="4"/>
        <v>3.93786063027075</v>
      </c>
    </row>
    <row r="25" spans="1:26" ht="16.2" x14ac:dyDescent="0.3">
      <c r="A25"/>
      <c r="B25" s="26" t="s">
        <v>40</v>
      </c>
      <c r="C25" s="21" t="s">
        <v>18</v>
      </c>
      <c r="D25" s="2" t="s">
        <v>47</v>
      </c>
      <c r="E25" s="10"/>
      <c r="F25" s="27">
        <f>F24*$E$9</f>
        <v>0</v>
      </c>
      <c r="G25" s="27">
        <f t="shared" ref="G25:Z25" si="5">G24*$E$9</f>
        <v>10.781288553593502</v>
      </c>
      <c r="H25" s="27">
        <f t="shared" si="5"/>
        <v>10.59832155562308</v>
      </c>
      <c r="I25" s="27">
        <f t="shared" si="5"/>
        <v>10.4402092324094</v>
      </c>
      <c r="J25" s="27">
        <f t="shared" si="5"/>
        <v>10.262095700309191</v>
      </c>
      <c r="K25" s="27">
        <f t="shared" si="5"/>
        <v>10.061450806398303</v>
      </c>
      <c r="L25" s="27">
        <f t="shared" si="5"/>
        <v>9.8354243334076923</v>
      </c>
      <c r="M25" s="27">
        <f t="shared" si="5"/>
        <v>9.5808055115837654</v>
      </c>
      <c r="N25" s="27">
        <f t="shared" si="5"/>
        <v>9.2939774087991118</v>
      </c>
      <c r="O25" s="27">
        <f t="shared" si="5"/>
        <v>8.9708655510122011</v>
      </c>
      <c r="P25" s="27">
        <f t="shared" si="5"/>
        <v>8.606880043215245</v>
      </c>
      <c r="Q25" s="27">
        <f t="shared" si="5"/>
        <v>8.1968503686819751</v>
      </c>
      <c r="R25" s="27">
        <f t="shared" si="5"/>
        <v>7.7349519403202462</v>
      </c>
      <c r="S25" s="27">
        <f t="shared" si="5"/>
        <v>7.2146233607707586</v>
      </c>
      <c r="T25" s="27">
        <f t="shared" si="5"/>
        <v>6.6284732159082589</v>
      </c>
      <c r="U25" s="27">
        <f t="shared" si="5"/>
        <v>5.9681750777206544</v>
      </c>
      <c r="V25" s="27">
        <f t="shared" si="5"/>
        <v>5.2243492250523174</v>
      </c>
      <c r="W25" s="27">
        <f t="shared" si="5"/>
        <v>4.3864294020214354</v>
      </c>
      <c r="X25" s="27">
        <f t="shared" si="5"/>
        <v>3.4425127213771485</v>
      </c>
      <c r="Y25" s="27">
        <f t="shared" si="5"/>
        <v>2.379190580631358</v>
      </c>
      <c r="Z25" s="27">
        <f t="shared" si="5"/>
        <v>1.181358189081225</v>
      </c>
    </row>
    <row r="26" spans="1:26" x14ac:dyDescent="0.3">
      <c r="A26"/>
      <c r="B26" s="12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6.2" x14ac:dyDescent="0.3">
      <c r="B27" s="26" t="s">
        <v>50</v>
      </c>
      <c r="C27" s="21" t="s">
        <v>19</v>
      </c>
      <c r="D27" s="17" t="s">
        <v>46</v>
      </c>
      <c r="E27" s="10"/>
      <c r="F27" s="27">
        <f t="shared" ref="F27:Z27" si="6">F8+F25</f>
        <v>-600</v>
      </c>
      <c r="G27" s="27">
        <f t="shared" si="6"/>
        <v>268.58128855359354</v>
      </c>
      <c r="H27" s="27">
        <f t="shared" si="6"/>
        <v>260.39832155562311</v>
      </c>
      <c r="I27" s="27">
        <f t="shared" si="6"/>
        <v>260.24020923240943</v>
      </c>
      <c r="J27" s="27">
        <f t="shared" si="6"/>
        <v>260.06209570030921</v>
      </c>
      <c r="K27" s="27">
        <f t="shared" si="6"/>
        <v>259.8614508063983</v>
      </c>
      <c r="L27" s="27">
        <f t="shared" si="6"/>
        <v>259.63542433340768</v>
      </c>
      <c r="M27" s="27">
        <f t="shared" si="6"/>
        <v>259.38080551158379</v>
      </c>
      <c r="N27" s="27">
        <f t="shared" si="6"/>
        <v>259.09397740879911</v>
      </c>
      <c r="O27" s="27">
        <f t="shared" si="6"/>
        <v>258.77086555101221</v>
      </c>
      <c r="P27" s="27">
        <f t="shared" si="6"/>
        <v>258.40688004321527</v>
      </c>
      <c r="Q27" s="27">
        <f t="shared" si="6"/>
        <v>257.99685036868198</v>
      </c>
      <c r="R27" s="27">
        <f t="shared" si="6"/>
        <v>257.53495194032024</v>
      </c>
      <c r="S27" s="27">
        <f t="shared" si="6"/>
        <v>257.01462336077077</v>
      </c>
      <c r="T27" s="27">
        <f t="shared" si="6"/>
        <v>256.4284732159083</v>
      </c>
      <c r="U27" s="27">
        <f t="shared" si="6"/>
        <v>255.76817507772066</v>
      </c>
      <c r="V27" s="27">
        <f t="shared" si="6"/>
        <v>255.02434922505233</v>
      </c>
      <c r="W27" s="27">
        <f t="shared" si="6"/>
        <v>254.18642940202145</v>
      </c>
      <c r="X27" s="27">
        <f t="shared" si="6"/>
        <v>253.24251272137715</v>
      </c>
      <c r="Y27" s="27">
        <f t="shared" si="6"/>
        <v>252.17919058063137</v>
      </c>
      <c r="Z27" s="27">
        <f t="shared" si="6"/>
        <v>222.98135818908125</v>
      </c>
    </row>
    <row r="28" spans="1:26" x14ac:dyDescent="0.3">
      <c r="B28" s="12"/>
      <c r="C28" s="21"/>
      <c r="D28" s="11"/>
      <c r="E28" s="1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6.2" x14ac:dyDescent="0.3">
      <c r="B29" s="24" t="s">
        <v>39</v>
      </c>
      <c r="C29" s="14" t="s">
        <v>23</v>
      </c>
      <c r="D29" s="25" t="s">
        <v>45</v>
      </c>
      <c r="E29" s="10"/>
      <c r="F29" s="27">
        <f>F24-(F23-E23)</f>
        <v>-449.22035639972921</v>
      </c>
      <c r="G29" s="27">
        <f t="shared" ref="G29:Z29" si="7">G24-(G23-F23)</f>
        <v>43.561253427412559</v>
      </c>
      <c r="H29" s="27">
        <f t="shared" si="7"/>
        <v>41.915751985980236</v>
      </c>
      <c r="I29" s="27">
        <f t="shared" si="7"/>
        <v>42.222094612206725</v>
      </c>
      <c r="J29" s="27">
        <f t="shared" si="7"/>
        <v>42.567189580650883</v>
      </c>
      <c r="K29" s="27">
        <f t="shared" si="7"/>
        <v>42.955939062603242</v>
      </c>
      <c r="L29" s="27">
        <f t="shared" si="7"/>
        <v>43.393865354022587</v>
      </c>
      <c r="M29" s="27">
        <f t="shared" si="7"/>
        <v>43.887189321306401</v>
      </c>
      <c r="N29" s="27">
        <f t="shared" si="7"/>
        <v>44.442918770451669</v>
      </c>
      <c r="O29" s="27">
        <f t="shared" si="7"/>
        <v>45.068947994913842</v>
      </c>
      <c r="P29" s="27">
        <f t="shared" si="7"/>
        <v>45.774169916270409</v>
      </c>
      <c r="Q29" s="27">
        <f t="shared" si="7"/>
        <v>46.568602410678615</v>
      </c>
      <c r="R29" s="27">
        <f t="shared" si="7"/>
        <v>47.463530615629494</v>
      </c>
      <c r="S29" s="27">
        <f t="shared" si="7"/>
        <v>48.471667238506654</v>
      </c>
      <c r="T29" s="27">
        <f t="shared" si="7"/>
        <v>49.607333144177758</v>
      </c>
      <c r="U29" s="27">
        <f t="shared" si="7"/>
        <v>50.886660786916195</v>
      </c>
      <c r="V29" s="27">
        <f t="shared" si="7"/>
        <v>52.327823376461126</v>
      </c>
      <c r="W29" s="27">
        <f t="shared" si="7"/>
        <v>53.95129303358344</v>
      </c>
      <c r="X29" s="27">
        <f t="shared" si="7"/>
        <v>55.780131602331764</v>
      </c>
      <c r="Y29" s="27">
        <f t="shared" si="7"/>
        <v>57.840318250026733</v>
      </c>
      <c r="Z29" s="27">
        <f t="shared" si="7"/>
        <v>53.161118508655122</v>
      </c>
    </row>
    <row r="30" spans="1:26" ht="16.2" x14ac:dyDescent="0.3">
      <c r="B30" s="24" t="s">
        <v>38</v>
      </c>
      <c r="C30" s="14" t="s">
        <v>5</v>
      </c>
      <c r="D30" s="25" t="s">
        <v>44</v>
      </c>
      <c r="E30" s="10"/>
      <c r="F30" s="27">
        <f>F27-F29</f>
        <v>-150.77964360027079</v>
      </c>
      <c r="G30" s="27">
        <f t="shared" ref="G30:Z30" si="8">G27-G29</f>
        <v>225.02003512618097</v>
      </c>
      <c r="H30" s="27">
        <f t="shared" si="8"/>
        <v>218.48256956964286</v>
      </c>
      <c r="I30" s="27">
        <f t="shared" si="8"/>
        <v>218.01811462020271</v>
      </c>
      <c r="J30" s="27">
        <f t="shared" si="8"/>
        <v>217.49490611965834</v>
      </c>
      <c r="K30" s="27">
        <f t="shared" si="8"/>
        <v>216.90551174379505</v>
      </c>
      <c r="L30" s="27">
        <f t="shared" si="8"/>
        <v>216.2415589793851</v>
      </c>
      <c r="M30" s="27">
        <f t="shared" si="8"/>
        <v>215.49361619027738</v>
      </c>
      <c r="N30" s="27">
        <f t="shared" si="8"/>
        <v>214.65105863834742</v>
      </c>
      <c r="O30" s="27">
        <f t="shared" si="8"/>
        <v>213.70191755609835</v>
      </c>
      <c r="P30" s="27">
        <f t="shared" si="8"/>
        <v>212.63271012694486</v>
      </c>
      <c r="Q30" s="27">
        <f t="shared" si="8"/>
        <v>211.42824795800337</v>
      </c>
      <c r="R30" s="27">
        <f t="shared" si="8"/>
        <v>210.07142132469073</v>
      </c>
      <c r="S30" s="27">
        <f t="shared" si="8"/>
        <v>208.54295612226412</v>
      </c>
      <c r="T30" s="27">
        <f t="shared" si="8"/>
        <v>206.82114007173055</v>
      </c>
      <c r="U30" s="27">
        <f t="shared" si="8"/>
        <v>204.88151429080446</v>
      </c>
      <c r="V30" s="27">
        <f t="shared" si="8"/>
        <v>202.69652584859119</v>
      </c>
      <c r="W30" s="27">
        <f t="shared" si="8"/>
        <v>200.23513636843802</v>
      </c>
      <c r="X30" s="27">
        <f t="shared" si="8"/>
        <v>197.4623811190454</v>
      </c>
      <c r="Y30" s="27">
        <f t="shared" si="8"/>
        <v>194.33887233060463</v>
      </c>
      <c r="Z30" s="27">
        <f t="shared" si="8"/>
        <v>169.82023968042614</v>
      </c>
    </row>
    <row r="31" spans="1:26" ht="6.45" customHeight="1" thickBot="1" x14ac:dyDescent="0.35">
      <c r="B31" s="24"/>
      <c r="C31" s="14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6.8" thickBot="1" x14ac:dyDescent="0.35">
      <c r="C32" s="37" t="s">
        <v>54</v>
      </c>
      <c r="D32" s="25" t="s">
        <v>44</v>
      </c>
      <c r="F32" s="27">
        <f>F27 - F29</f>
        <v>-150.77964360027079</v>
      </c>
      <c r="G32" s="27">
        <f xml:space="preserve"> F21 * ( 1 + $E$11 ) - G21</f>
        <v>225.02003512618103</v>
      </c>
      <c r="H32" s="27">
        <f t="shared" ref="H32:Z32" si="9" xml:space="preserve"> G21 * ( 1 + $E$11 ) - H21</f>
        <v>218.48256956964224</v>
      </c>
      <c r="I32" s="27">
        <f t="shared" si="9"/>
        <v>218.01811462020237</v>
      </c>
      <c r="J32" s="27">
        <f t="shared" si="9"/>
        <v>217.49490611965803</v>
      </c>
      <c r="K32" s="27">
        <f t="shared" si="9"/>
        <v>216.9055117437947</v>
      </c>
      <c r="L32" s="27">
        <f t="shared" si="9"/>
        <v>216.24155897938499</v>
      </c>
      <c r="M32" s="27">
        <f t="shared" si="9"/>
        <v>215.49361619027695</v>
      </c>
      <c r="N32" s="27">
        <f t="shared" si="9"/>
        <v>214.65105863834742</v>
      </c>
      <c r="O32" s="27">
        <f t="shared" si="9"/>
        <v>213.70191755609812</v>
      </c>
      <c r="P32" s="27">
        <f t="shared" si="9"/>
        <v>212.63271012694463</v>
      </c>
      <c r="Q32" s="27">
        <f t="shared" si="9"/>
        <v>211.42824795800288</v>
      </c>
      <c r="R32" s="27">
        <f t="shared" si="9"/>
        <v>210.07142132469062</v>
      </c>
      <c r="S32" s="27">
        <f t="shared" si="9"/>
        <v>208.54295612226406</v>
      </c>
      <c r="T32" s="27">
        <f t="shared" si="9"/>
        <v>206.8211400717305</v>
      </c>
      <c r="U32" s="27">
        <f t="shared" si="9"/>
        <v>204.88151429080426</v>
      </c>
      <c r="V32" s="27">
        <f t="shared" si="9"/>
        <v>202.69652584859102</v>
      </c>
      <c r="W32" s="27">
        <f t="shared" si="9"/>
        <v>200.23513636843791</v>
      </c>
      <c r="X32" s="27">
        <f t="shared" si="9"/>
        <v>197.46238111904529</v>
      </c>
      <c r="Y32" s="27">
        <f t="shared" si="9"/>
        <v>194.33887233060457</v>
      </c>
      <c r="Z32" s="27">
        <f t="shared" si="9"/>
        <v>169.82023968042608</v>
      </c>
    </row>
    <row r="33" spans="2:2" x14ac:dyDescent="0.3">
      <c r="B33" s="12"/>
    </row>
  </sheetData>
  <mergeCells count="4">
    <mergeCell ref="D2:E2"/>
    <mergeCell ref="I4:K4"/>
    <mergeCell ref="B19:F19"/>
    <mergeCell ref="B2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WACC scolastico - Testo</vt:lpstr>
      <vt:lpstr>WACC scolastico - Soluzione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2021-04-25T07:35:48Z</dcterms:created>
  <dcterms:modified xsi:type="dcterms:W3CDTF">2022-04-26T19:29:49Z</dcterms:modified>
</cp:coreProperties>
</file>