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ente\Downloads\"/>
    </mc:Choice>
  </mc:AlternateContent>
  <xr:revisionPtr revIDLastSave="0" documentId="8_{502C5EE9-D74C-49A2-B35D-F3C36154ACFB}" xr6:coauthVersionLast="46" xr6:coauthVersionMax="46" xr10:uidLastSave="{00000000-0000-0000-0000-000000000000}"/>
  <bookViews>
    <workbookView xWindow="-110" yWindow="-110" windowWidth="19420" windowHeight="10420" firstSheet="4" activeTab="6" xr2:uid="{BFAF59FE-4B4C-49E6-A669-1D099931F7FB}"/>
  </bookViews>
  <sheets>
    <sheet name="Progetto 1 - Metodo WACC" sheetId="4" r:id="rId1"/>
    <sheet name="Progetto 2 - Metodo CFE" sheetId="1" r:id="rId2"/>
    <sheet name="Progetto 3 - Metodo CCF" sheetId="2" r:id="rId3"/>
    <sheet name="Progetto 4 - Metodo APV" sheetId="3" r:id="rId4"/>
    <sheet name="Progetto 5 - WACC scolastico" sheetId="5" r:id="rId5"/>
    <sheet name="Progetto 6 - CCF convenzionale" sheetId="6" r:id="rId6"/>
    <sheet name="ERRORI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5" l="1"/>
  <c r="J15" i="5"/>
  <c r="K15" i="5"/>
  <c r="L15" i="5"/>
  <c r="M15" i="5"/>
  <c r="H23" i="3"/>
  <c r="J14" i="5"/>
  <c r="J16" i="5" s="1"/>
  <c r="K14" i="5"/>
  <c r="K16" i="5" s="1"/>
  <c r="L14" i="5"/>
  <c r="L16" i="5" s="1"/>
  <c r="M14" i="5"/>
  <c r="M16" i="5" s="1"/>
  <c r="I14" i="5"/>
  <c r="I16" i="5" s="1"/>
  <c r="I20" i="6"/>
  <c r="I22" i="6" s="1"/>
  <c r="J18" i="6"/>
  <c r="J19" i="6" s="1"/>
  <c r="J20" i="6" s="1"/>
  <c r="I18" i="6"/>
  <c r="I19" i="6" s="1"/>
  <c r="K17" i="6"/>
  <c r="L17" i="6"/>
  <c r="M17" i="6"/>
  <c r="N17" i="6"/>
  <c r="J17" i="6"/>
  <c r="K10" i="6"/>
  <c r="L10" i="6" s="1"/>
  <c r="M10" i="6" s="1"/>
  <c r="N10" i="6" s="1"/>
  <c r="K7" i="6"/>
  <c r="K18" i="6" s="1"/>
  <c r="K19" i="6" s="1"/>
  <c r="J11" i="5"/>
  <c r="K11" i="5" s="1"/>
  <c r="L11" i="5" s="1"/>
  <c r="M11" i="5" s="1"/>
  <c r="H16" i="5"/>
  <c r="H18" i="5" s="1"/>
  <c r="J24" i="2"/>
  <c r="K24" i="2"/>
  <c r="L24" i="2"/>
  <c r="M24" i="2"/>
  <c r="L25" i="2" s="1"/>
  <c r="K25" i="2" s="1"/>
  <c r="J25" i="2" s="1"/>
  <c r="I25" i="2" s="1"/>
  <c r="H25" i="2" s="1"/>
  <c r="I24" i="2"/>
  <c r="I19" i="2"/>
  <c r="H19" i="2"/>
  <c r="H21" i="2" s="1"/>
  <c r="K12" i="2"/>
  <c r="L12" i="2" s="1"/>
  <c r="M12" i="2" s="1"/>
  <c r="J12" i="2"/>
  <c r="J9" i="2"/>
  <c r="K9" i="2" s="1"/>
  <c r="K19" i="2" s="1"/>
  <c r="H22" i="4"/>
  <c r="J13" i="4"/>
  <c r="K13" i="4" s="1"/>
  <c r="L13" i="4" s="1"/>
  <c r="M13" i="4" s="1"/>
  <c r="I16" i="4"/>
  <c r="J16" i="4"/>
  <c r="K16" i="4"/>
  <c r="L16" i="4"/>
  <c r="M16" i="4"/>
  <c r="H16" i="4"/>
  <c r="H15" i="4"/>
  <c r="H18" i="4" s="1"/>
  <c r="I11" i="4"/>
  <c r="I15" i="4" s="1"/>
  <c r="J11" i="4"/>
  <c r="J15" i="4" s="1"/>
  <c r="K11" i="4"/>
  <c r="K15" i="4" s="1"/>
  <c r="L11" i="4"/>
  <c r="L15" i="4" s="1"/>
  <c r="M11" i="4"/>
  <c r="M15" i="4" s="1"/>
  <c r="J12" i="4"/>
  <c r="K12" i="4" s="1"/>
  <c r="L12" i="4" s="1"/>
  <c r="M12" i="4" s="1"/>
  <c r="I15" i="3"/>
  <c r="J15" i="3"/>
  <c r="K15" i="3"/>
  <c r="L15" i="3"/>
  <c r="M15" i="3"/>
  <c r="L19" i="3" s="1"/>
  <c r="H15" i="3"/>
  <c r="H20" i="3" s="1"/>
  <c r="J11" i="3"/>
  <c r="K11" i="3" s="1"/>
  <c r="L11" i="3" s="1"/>
  <c r="M11" i="3" s="1"/>
  <c r="I14" i="3"/>
  <c r="H14" i="3"/>
  <c r="H17" i="3" s="1"/>
  <c r="J7" i="3"/>
  <c r="J14" i="3" s="1"/>
  <c r="I11" i="1"/>
  <c r="J9" i="1"/>
  <c r="K9" i="1" s="1"/>
  <c r="L9" i="1" s="1"/>
  <c r="M9" i="1" s="1"/>
  <c r="H11" i="1"/>
  <c r="H13" i="1" s="1"/>
  <c r="J7" i="1"/>
  <c r="K7" i="1" s="1"/>
  <c r="K20" i="6" l="1"/>
  <c r="K19" i="3"/>
  <c r="J19" i="3" s="1"/>
  <c r="I19" i="3" s="1"/>
  <c r="H19" i="3" s="1"/>
  <c r="H21" i="3" s="1"/>
  <c r="J19" i="2"/>
  <c r="L7" i="1"/>
  <c r="K11" i="1"/>
  <c r="J11" i="1"/>
  <c r="L21" i="4"/>
  <c r="K21" i="4" s="1"/>
  <c r="J21" i="4" s="1"/>
  <c r="I21" i="4" s="1"/>
  <c r="H21" i="4" s="1"/>
  <c r="H23" i="4" s="1"/>
  <c r="L7" i="6"/>
  <c r="L18" i="6" s="1"/>
  <c r="L19" i="6" s="1"/>
  <c r="L20" i="6" s="1"/>
  <c r="L17" i="5"/>
  <c r="L9" i="2"/>
  <c r="L19" i="2" s="1"/>
  <c r="K7" i="3"/>
  <c r="K17" i="5" l="1"/>
  <c r="J17" i="5" s="1"/>
  <c r="I17" i="5" s="1"/>
  <c r="H17" i="5" s="1"/>
  <c r="H19" i="5" s="1"/>
  <c r="M7" i="1"/>
  <c r="M11" i="1" s="1"/>
  <c r="L12" i="1" s="1"/>
  <c r="K12" i="1" s="1"/>
  <c r="J12" i="1" s="1"/>
  <c r="I12" i="1" s="1"/>
  <c r="H12" i="1" s="1"/>
  <c r="H14" i="1" s="1"/>
  <c r="L11" i="1"/>
  <c r="M7" i="6"/>
  <c r="M18" i="6" s="1"/>
  <c r="M19" i="6" s="1"/>
  <c r="M20" i="6" s="1"/>
  <c r="M9" i="2"/>
  <c r="L17" i="4"/>
  <c r="K14" i="3"/>
  <c r="L7" i="3"/>
  <c r="N7" i="6" l="1"/>
  <c r="N18" i="6" s="1"/>
  <c r="N19" i="6" s="1"/>
  <c r="N20" i="6" s="1"/>
  <c r="M21" i="6" s="1"/>
  <c r="L21" i="6" s="1"/>
  <c r="K21" i="6" s="1"/>
  <c r="J21" i="6" s="1"/>
  <c r="I21" i="6" s="1"/>
  <c r="I23" i="6" s="1"/>
  <c r="I24" i="6" s="1"/>
  <c r="M19" i="2"/>
  <c r="L20" i="2" s="1"/>
  <c r="K20" i="2" s="1"/>
  <c r="J20" i="2" s="1"/>
  <c r="I20" i="2" s="1"/>
  <c r="H20" i="2" s="1"/>
  <c r="H22" i="2" s="1"/>
  <c r="H27" i="2" s="1"/>
  <c r="K17" i="4"/>
  <c r="J17" i="4" s="1"/>
  <c r="I17" i="4" s="1"/>
  <c r="H17" i="4" s="1"/>
  <c r="H19" i="4" s="1"/>
  <c r="H25" i="4" s="1"/>
  <c r="L14" i="3"/>
  <c r="M7" i="3"/>
  <c r="M14" i="3" s="1"/>
  <c r="L16" i="3" s="1"/>
  <c r="K16" i="3" l="1"/>
  <c r="J16" i="3" s="1"/>
  <c r="I16" i="3" s="1"/>
  <c r="H16" i="3" s="1"/>
  <c r="H18" i="3" s="1"/>
</calcChain>
</file>

<file path=xl/sharedStrings.xml><?xml version="1.0" encoding="utf-8"?>
<sst xmlns="http://schemas.openxmlformats.org/spreadsheetml/2006/main" count="105" uniqueCount="61">
  <si>
    <t>I^e</t>
  </si>
  <si>
    <t>F^e</t>
  </si>
  <si>
    <t>r^e</t>
  </si>
  <si>
    <t>V^e</t>
  </si>
  <si>
    <t>C^e</t>
  </si>
  <si>
    <t xml:space="preserve"> - C^e</t>
  </si>
  <si>
    <t>VAN^e</t>
  </si>
  <si>
    <t>I^o</t>
  </si>
  <si>
    <t>C^o</t>
  </si>
  <si>
    <t>F^o</t>
  </si>
  <si>
    <t>r^o</t>
  </si>
  <si>
    <t>I^D</t>
  </si>
  <si>
    <t>C^D</t>
  </si>
  <si>
    <t>F^D</t>
  </si>
  <si>
    <t>r^D</t>
  </si>
  <si>
    <t>V^o</t>
  </si>
  <si>
    <t xml:space="preserve"> - C^o</t>
  </si>
  <si>
    <t>VAN^o</t>
  </si>
  <si>
    <t>V^D</t>
  </si>
  <si>
    <t xml:space="preserve"> - C^D</t>
  </si>
  <si>
    <t>VAN^D</t>
  </si>
  <si>
    <t>τ</t>
  </si>
  <si>
    <t>F^uo</t>
  </si>
  <si>
    <t>EBIT</t>
  </si>
  <si>
    <t>NOPAT</t>
  </si>
  <si>
    <t>r^uo</t>
  </si>
  <si>
    <t>k^uo</t>
  </si>
  <si>
    <t>V^uo</t>
  </si>
  <si>
    <t>VAN^uo</t>
  </si>
  <si>
    <t>τ*I^D</t>
  </si>
  <si>
    <t>V^τ</t>
  </si>
  <si>
    <t>= r^D</t>
  </si>
  <si>
    <t xml:space="preserve"> = i^D</t>
  </si>
  <si>
    <t>ϑ</t>
  </si>
  <si>
    <t>i^D</t>
  </si>
  <si>
    <t>NPV^D</t>
  </si>
  <si>
    <r>
      <t>r^</t>
    </r>
    <r>
      <rPr>
        <i/>
        <sz val="11"/>
        <color theme="1"/>
        <rFont val="Calibri"/>
        <family val="2"/>
      </rPr>
      <t>τ</t>
    </r>
    <r>
      <rPr>
        <i/>
        <sz val="11"/>
        <color theme="1"/>
        <rFont val="Calibri"/>
        <family val="2"/>
        <scheme val="minor"/>
      </rPr>
      <t>= k^uo</t>
    </r>
  </si>
  <si>
    <t xml:space="preserve"> - C^D_0</t>
  </si>
  <si>
    <t>V^D_0</t>
  </si>
  <si>
    <t>Metodo CFE</t>
  </si>
  <si>
    <t>Metodo WACC</t>
  </si>
  <si>
    <t>Metodo CCF</t>
  </si>
  <si>
    <t>Metodo APV</t>
  </si>
  <si>
    <t>Metodo WACC scolastico</t>
  </si>
  <si>
    <t>Metodo CCF convenzionale</t>
  </si>
  <si>
    <t>(o APV compresso)</t>
  </si>
  <si>
    <t>ERRORI</t>
  </si>
  <si>
    <t>(2)</t>
  </si>
  <si>
    <t>il progetto 3 non è valutato col metodo CCF, ma col metodo APV</t>
  </si>
  <si>
    <t>(1b)</t>
  </si>
  <si>
    <t>(1a)</t>
  </si>
  <si>
    <t>In sostanza, sono state scambiate le denominazioni</t>
  </si>
  <si>
    <t>(3)</t>
  </si>
  <si>
    <t>progetto 4: il VAN^e è erroneamente calcolato con la somma di VAN^o e una cella vuota. La formula corretta è VAN^o-VAN^D</t>
  </si>
  <si>
    <t>IMPRECISIONI</t>
  </si>
  <si>
    <t>progetto 4, riga 19: la legenda riporta V^D_0, ma in realtà sono calcolati i valori economici del debito ad ogni epoca (opportuno utilizzare allora V^D)</t>
  </si>
  <si>
    <t>progetto 1: il NOPAT non è un input, quindi la riga non deve essere colorata di verde e deve essere separato dall'insieme degli input</t>
  </si>
  <si>
    <t>(1)</t>
  </si>
  <si>
    <r>
      <t>progetto 5: il WACC è calcolato in modo errato: in particolare, l'addendo r^D(1-</t>
    </r>
    <r>
      <rPr>
        <sz val="11"/>
        <color theme="1"/>
        <rFont val="Calibri"/>
        <family val="2"/>
      </rPr>
      <t>τ)(1-ϑ) è sbagliato. Deve essere sostituito da r^D(1-τ)ϑ</t>
    </r>
  </si>
  <si>
    <t>il progetto 4 non è valutato col metodo APV, ma col metodo CCF</t>
  </si>
  <si>
    <r>
      <t>r^</t>
    </r>
    <r>
      <rPr>
        <i/>
        <sz val="11"/>
        <color theme="1"/>
        <rFont val="Calibri"/>
        <family val="2"/>
      </rPr>
      <t>τ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</si>
</sst>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 style="medium">
        <color indexed="64"/>
      </left>
      <right style="thin">
        <color rgb="FF00B0F0"/>
      </right>
      <top style="medium">
        <color indexed="64"/>
      </top>
      <bottom style="medium">
        <color indexed="64"/>
      </bottom>
      <diagonal/>
    </border>
    <border>
      <left style="thin">
        <color rgb="FF00B0F0"/>
      </left>
      <right style="thin">
        <color rgb="FF00B0F0"/>
      </right>
      <top style="medium">
        <color indexed="64"/>
      </top>
      <bottom style="medium">
        <color indexed="64"/>
      </bottom>
      <diagonal/>
    </border>
    <border>
      <left style="thin">
        <color rgb="FF00B0F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/>
    <xf numFmtId="0" fontId="0" fillId="2" borderId="0" xfId="0" quotePrefix="1" applyFill="1"/>
    <xf numFmtId="9" fontId="0" fillId="2" borderId="0" xfId="0" applyNumberForma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quotePrefix="1" applyFont="1" applyFill="1"/>
    <xf numFmtId="0" fontId="4" fillId="0" borderId="0" xfId="0" applyFont="1"/>
    <xf numFmtId="0" fontId="4" fillId="0" borderId="0" xfId="0" quotePrefix="1" applyFont="1"/>
    <xf numFmtId="2" fontId="0" fillId="0" borderId="0" xfId="0" applyNumberFormat="1"/>
    <xf numFmtId="2" fontId="0" fillId="2" borderId="0" xfId="0" applyNumberFormat="1" applyFill="1"/>
    <xf numFmtId="0" fontId="3" fillId="2" borderId="0" xfId="0" quotePrefix="1" applyFont="1" applyFill="1"/>
    <xf numFmtId="0" fontId="4" fillId="0" borderId="1" xfId="0" applyFont="1" applyBorder="1"/>
    <xf numFmtId="0" fontId="4" fillId="0" borderId="1" xfId="0" quotePrefix="1" applyFont="1" applyBorder="1"/>
    <xf numFmtId="0" fontId="0" fillId="0" borderId="1" xfId="0" applyBorder="1"/>
    <xf numFmtId="2" fontId="0" fillId="0" borderId="1" xfId="0" applyNumberFormat="1" applyBorder="1"/>
    <xf numFmtId="2" fontId="0" fillId="0" borderId="2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Font="1" applyBorder="1"/>
    <xf numFmtId="2" fontId="0" fillId="0" borderId="3" xfId="0" applyNumberFormat="1" applyBorder="1"/>
    <xf numFmtId="10" fontId="0" fillId="0" borderId="1" xfId="0" applyNumberForma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0" fillId="2" borderId="0" xfId="0" applyFont="1" applyFill="1"/>
    <xf numFmtId="0" fontId="0" fillId="0" borderId="0" xfId="0" applyAlignment="1">
      <alignment horizontal="left"/>
    </xf>
    <xf numFmtId="0" fontId="0" fillId="0" borderId="0" xfId="0" applyAlignment="1"/>
    <xf numFmtId="0" fontId="1" fillId="0" borderId="0" xfId="0" quotePrefix="1" applyFont="1"/>
    <xf numFmtId="0" fontId="4" fillId="2" borderId="0" xfId="0" applyFont="1" applyFill="1" applyAlignment="1">
      <alignment horizontal="right"/>
    </xf>
    <xf numFmtId="0" fontId="6" fillId="0" borderId="0" xfId="0" applyFont="1"/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5322F-C53E-4750-B9DE-2AAA745E5B92}">
  <dimension ref="B2:M25"/>
  <sheetViews>
    <sheetView topLeftCell="A7" zoomScale="110" zoomScaleNormal="110" workbookViewId="0">
      <selection activeCell="J11" sqref="J11"/>
    </sheetView>
  </sheetViews>
  <sheetFormatPr defaultRowHeight="14.5" x14ac:dyDescent="0.35"/>
  <cols>
    <col min="7" max="7" width="5.81640625" customWidth="1"/>
    <col min="8" max="8" width="10" bestFit="1" customWidth="1"/>
    <col min="9" max="9" width="9.453125" bestFit="1" customWidth="1"/>
    <col min="10" max="13" width="8.81640625" bestFit="1" customWidth="1"/>
  </cols>
  <sheetData>
    <row r="2" spans="2:13" x14ac:dyDescent="0.35">
      <c r="B2" s="31" t="s">
        <v>40</v>
      </c>
      <c r="C2" s="31"/>
      <c r="D2" s="31"/>
    </row>
    <row r="3" spans="2:13" x14ac:dyDescent="0.35">
      <c r="B3" s="31"/>
      <c r="C3" s="31"/>
      <c r="D3" s="31"/>
    </row>
    <row r="4" spans="2:13" ht="15" thickBot="1" x14ac:dyDescent="0.4">
      <c r="B4" s="31"/>
      <c r="C4" s="31"/>
      <c r="D4" s="31"/>
    </row>
    <row r="5" spans="2:13" ht="15" thickBot="1" x14ac:dyDescent="0.4">
      <c r="H5" s="22">
        <v>0</v>
      </c>
      <c r="I5" s="23">
        <v>1</v>
      </c>
      <c r="J5" s="23">
        <v>2</v>
      </c>
      <c r="K5" s="23">
        <v>3</v>
      </c>
      <c r="L5" s="23">
        <v>4</v>
      </c>
      <c r="M5" s="24">
        <v>5</v>
      </c>
    </row>
    <row r="6" spans="2:13" x14ac:dyDescent="0.35">
      <c r="F6" s="5" t="s">
        <v>21</v>
      </c>
      <c r="G6" s="3">
        <v>0.25</v>
      </c>
    </row>
    <row r="7" spans="2:13" x14ac:dyDescent="0.35">
      <c r="F7" s="6" t="s">
        <v>23</v>
      </c>
      <c r="H7" s="1"/>
      <c r="I7" s="1">
        <v>245</v>
      </c>
      <c r="J7" s="1">
        <v>312</v>
      </c>
      <c r="K7" s="1">
        <v>126</v>
      </c>
      <c r="L7" s="1">
        <v>34</v>
      </c>
      <c r="M7" s="1">
        <v>28</v>
      </c>
    </row>
    <row r="8" spans="2:13" x14ac:dyDescent="0.35">
      <c r="F8" s="7" t="s">
        <v>8</v>
      </c>
      <c r="H8" s="1">
        <v>1050</v>
      </c>
      <c r="I8" s="1">
        <v>973</v>
      </c>
      <c r="J8" s="1">
        <v>284</v>
      </c>
      <c r="K8" s="1">
        <v>216</v>
      </c>
      <c r="L8" s="1">
        <v>100</v>
      </c>
      <c r="M8" s="1">
        <v>0</v>
      </c>
    </row>
    <row r="9" spans="2:13" x14ac:dyDescent="0.35">
      <c r="F9" s="7" t="s">
        <v>11</v>
      </c>
      <c r="H9" s="1"/>
      <c r="I9" s="1">
        <v>60</v>
      </c>
      <c r="J9" s="1">
        <v>30</v>
      </c>
      <c r="K9" s="1">
        <v>10</v>
      </c>
      <c r="L9" s="1">
        <v>5</v>
      </c>
      <c r="M9" s="1">
        <v>2</v>
      </c>
    </row>
    <row r="10" spans="2:13" x14ac:dyDescent="0.35">
      <c r="F10" s="6" t="s">
        <v>12</v>
      </c>
      <c r="H10" s="1">
        <v>800</v>
      </c>
      <c r="I10" s="1">
        <v>600</v>
      </c>
      <c r="J10" s="1">
        <v>400</v>
      </c>
      <c r="K10" s="1">
        <v>200</v>
      </c>
      <c r="L10" s="1">
        <v>100</v>
      </c>
      <c r="M10" s="1">
        <v>0</v>
      </c>
    </row>
    <row r="11" spans="2:13" x14ac:dyDescent="0.35">
      <c r="F11" s="25" t="s">
        <v>24</v>
      </c>
      <c r="I11" s="11">
        <f t="shared" ref="I11:M11" si="0" xml:space="preserve"> I7 * ( 1 - $G$6 )</f>
        <v>183.75</v>
      </c>
      <c r="J11" s="11">
        <f t="shared" si="0"/>
        <v>234</v>
      </c>
      <c r="K11" s="11">
        <f t="shared" si="0"/>
        <v>94.5</v>
      </c>
      <c r="L11" s="11">
        <f t="shared" si="0"/>
        <v>25.5</v>
      </c>
      <c r="M11" s="11">
        <f t="shared" si="0"/>
        <v>21</v>
      </c>
    </row>
    <row r="12" spans="2:13" x14ac:dyDescent="0.35">
      <c r="F12" s="6" t="s">
        <v>25</v>
      </c>
      <c r="I12" s="3">
        <v>0.12</v>
      </c>
      <c r="J12" s="3">
        <f>I12</f>
        <v>0.12</v>
      </c>
      <c r="K12" s="3">
        <f t="shared" ref="K12:M12" si="1">J12</f>
        <v>0.12</v>
      </c>
      <c r="L12" s="3">
        <f t="shared" si="1"/>
        <v>0.12</v>
      </c>
      <c r="M12" s="3">
        <f t="shared" si="1"/>
        <v>0.12</v>
      </c>
    </row>
    <row r="13" spans="2:13" x14ac:dyDescent="0.35">
      <c r="F13" s="6" t="s">
        <v>14</v>
      </c>
      <c r="I13" s="3">
        <v>0.03</v>
      </c>
      <c r="J13" s="3">
        <f>I13</f>
        <v>0.03</v>
      </c>
      <c r="K13" s="3">
        <f t="shared" ref="K13:M13" si="2">J13</f>
        <v>0.03</v>
      </c>
      <c r="L13" s="3">
        <f t="shared" si="2"/>
        <v>0.03</v>
      </c>
      <c r="M13" s="3">
        <f t="shared" si="2"/>
        <v>0.03</v>
      </c>
    </row>
    <row r="14" spans="2:13" ht="10.5" customHeight="1" x14ac:dyDescent="0.35"/>
    <row r="15" spans="2:13" x14ac:dyDescent="0.35">
      <c r="F15" s="13" t="s">
        <v>22</v>
      </c>
      <c r="H15" s="15">
        <f t="shared" ref="H15:M15" si="3" xml:space="preserve"> H11 - ( H8 - G8 )</f>
        <v>-1050</v>
      </c>
      <c r="I15" s="16">
        <f t="shared" si="3"/>
        <v>260.75</v>
      </c>
      <c r="J15" s="16">
        <f t="shared" si="3"/>
        <v>923</v>
      </c>
      <c r="K15" s="16">
        <f t="shared" si="3"/>
        <v>162.5</v>
      </c>
      <c r="L15" s="16">
        <f t="shared" si="3"/>
        <v>141.5</v>
      </c>
      <c r="M15" s="16">
        <f t="shared" si="3"/>
        <v>121</v>
      </c>
    </row>
    <row r="16" spans="2:13" x14ac:dyDescent="0.35">
      <c r="F16" s="13" t="s">
        <v>13</v>
      </c>
      <c r="H16" s="15">
        <f t="shared" ref="H16:M16" si="4" xml:space="preserve"> H9 - ( H10 - G10 )</f>
        <v>-800</v>
      </c>
      <c r="I16" s="17">
        <f t="shared" si="4"/>
        <v>260</v>
      </c>
      <c r="J16" s="16">
        <f t="shared" si="4"/>
        <v>230</v>
      </c>
      <c r="K16" s="16">
        <f t="shared" si="4"/>
        <v>210</v>
      </c>
      <c r="L16" s="16">
        <f t="shared" si="4"/>
        <v>105</v>
      </c>
      <c r="M16" s="16">
        <f t="shared" si="4"/>
        <v>102</v>
      </c>
    </row>
    <row r="17" spans="6:13" x14ac:dyDescent="0.35">
      <c r="F17" s="13" t="s">
        <v>15</v>
      </c>
      <c r="H17" s="16">
        <f xml:space="preserve"> ( I17 + I15 ) / ( 1 + I12 )</f>
        <v>1242.8711968855052</v>
      </c>
      <c r="I17" s="17">
        <f xml:space="preserve"> ( J17 + J15 ) / ( 1 + J12 )</f>
        <v>1131.2657405117659</v>
      </c>
      <c r="J17" s="16">
        <f xml:space="preserve"> ( K17 + K15 ) / ( 1 + K12 )</f>
        <v>344.01762937317778</v>
      </c>
      <c r="K17" s="16">
        <f xml:space="preserve"> ( L17 + L15 ) / ( 1 + L12 )</f>
        <v>222.79974489795916</v>
      </c>
      <c r="L17" s="16">
        <f xml:space="preserve"> ( M17 + M15 ) / ( 1 + M12 )</f>
        <v>108.03571428571428</v>
      </c>
      <c r="M17" s="16">
        <v>0</v>
      </c>
    </row>
    <row r="18" spans="6:13" x14ac:dyDescent="0.35">
      <c r="F18" s="14" t="s">
        <v>16</v>
      </c>
      <c r="H18" s="16">
        <f xml:space="preserve"> H15</f>
        <v>-1050</v>
      </c>
      <c r="I18" s="10"/>
      <c r="J18" s="10"/>
      <c r="K18" s="10"/>
      <c r="L18" s="10"/>
      <c r="M18" s="10"/>
    </row>
    <row r="19" spans="6:13" x14ac:dyDescent="0.35">
      <c r="F19" s="13" t="s">
        <v>17</v>
      </c>
      <c r="H19" s="16">
        <f>SUM(H17:H18)</f>
        <v>192.87119688550524</v>
      </c>
      <c r="I19" s="10"/>
      <c r="J19" s="10"/>
      <c r="K19" s="10"/>
      <c r="L19" s="10"/>
      <c r="M19" s="10"/>
    </row>
    <row r="20" spans="6:13" ht="7" customHeight="1" x14ac:dyDescent="0.35">
      <c r="H20" s="10"/>
      <c r="I20" s="10"/>
      <c r="J20" s="10"/>
      <c r="K20" s="10"/>
      <c r="L20" s="10"/>
      <c r="M20" s="10"/>
    </row>
    <row r="21" spans="6:13" x14ac:dyDescent="0.35">
      <c r="F21" s="13" t="s">
        <v>18</v>
      </c>
      <c r="H21" s="16">
        <f xml:space="preserve"> ( I21 + I16 ) / ( 1 + I13 )</f>
        <v>842.6812280692784</v>
      </c>
      <c r="I21" s="16">
        <f xml:space="preserve"> ( J21 + J16 ) / ( 1 + J13 )</f>
        <v>607.96166491135682</v>
      </c>
      <c r="J21" s="16">
        <f xml:space="preserve"> ( K21 + K16 ) / ( 1 + K13 )</f>
        <v>396.20051485869755</v>
      </c>
      <c r="K21" s="16">
        <f xml:space="preserve"> ( L21 + L16 ) / ( 1 + L13 )</f>
        <v>198.08653030445848</v>
      </c>
      <c r="L21" s="16">
        <f xml:space="preserve"> ( M21 + M16 ) / ( 1 + M13 )</f>
        <v>99.029126213592235</v>
      </c>
      <c r="M21" s="16">
        <v>0</v>
      </c>
    </row>
    <row r="22" spans="6:13" x14ac:dyDescent="0.35">
      <c r="F22" s="14" t="s">
        <v>19</v>
      </c>
      <c r="H22" s="16">
        <f xml:space="preserve"> (-1) * H10</f>
        <v>-800</v>
      </c>
      <c r="I22" s="10"/>
      <c r="J22" s="10"/>
      <c r="K22" s="10"/>
      <c r="L22" s="10"/>
      <c r="M22" s="10"/>
    </row>
    <row r="23" spans="6:13" x14ac:dyDescent="0.35">
      <c r="F23" s="13" t="s">
        <v>20</v>
      </c>
      <c r="H23" s="16">
        <f>SUM(H21:H22)</f>
        <v>42.681228069278404</v>
      </c>
      <c r="I23" s="10"/>
      <c r="J23" s="10"/>
      <c r="K23" s="10"/>
      <c r="L23" s="10"/>
      <c r="M23" s="10"/>
    </row>
    <row r="24" spans="6:13" ht="7.5" customHeight="1" x14ac:dyDescent="0.35">
      <c r="H24" s="10"/>
      <c r="I24" s="10"/>
      <c r="J24" s="10"/>
      <c r="K24" s="10"/>
      <c r="L24" s="10"/>
      <c r="M24" s="10"/>
    </row>
    <row r="25" spans="6:13" x14ac:dyDescent="0.35">
      <c r="F25" s="13" t="s">
        <v>6</v>
      </c>
      <c r="H25" s="16">
        <f xml:space="preserve"> H19 - H23</f>
        <v>150.18996881622684</v>
      </c>
      <c r="I25" s="10"/>
      <c r="J25" s="10"/>
      <c r="K25" s="10"/>
      <c r="L25" s="10"/>
      <c r="M25" s="10"/>
    </row>
  </sheetData>
  <mergeCells count="1">
    <mergeCell ref="B2: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705D9-720E-4F2B-8BBF-5B6B237032B3}">
  <dimension ref="B2:M14"/>
  <sheetViews>
    <sheetView workbookViewId="0">
      <selection activeCell="B2" sqref="B2:D4"/>
    </sheetView>
  </sheetViews>
  <sheetFormatPr defaultRowHeight="14.5" x14ac:dyDescent="0.35"/>
  <cols>
    <col min="8" max="8" width="13.1796875" bestFit="1" customWidth="1"/>
  </cols>
  <sheetData>
    <row r="2" spans="2:13" x14ac:dyDescent="0.35">
      <c r="B2" s="31" t="s">
        <v>39</v>
      </c>
      <c r="C2" s="31"/>
      <c r="D2" s="31"/>
    </row>
    <row r="3" spans="2:13" x14ac:dyDescent="0.35">
      <c r="B3" s="31"/>
      <c r="C3" s="31"/>
      <c r="D3" s="31"/>
    </row>
    <row r="4" spans="2:13" ht="15" thickBot="1" x14ac:dyDescent="0.4">
      <c r="B4" s="31"/>
      <c r="C4" s="31"/>
      <c r="D4" s="31"/>
    </row>
    <row r="5" spans="2:13" ht="15" thickBot="1" x14ac:dyDescent="0.4">
      <c r="H5" s="22">
        <v>0</v>
      </c>
      <c r="I5" s="23">
        <v>1</v>
      </c>
      <c r="J5" s="23">
        <v>2</v>
      </c>
      <c r="K5" s="23">
        <v>3</v>
      </c>
      <c r="L5" s="23">
        <v>4</v>
      </c>
      <c r="M5" s="24">
        <v>5</v>
      </c>
    </row>
    <row r="7" spans="2:13" x14ac:dyDescent="0.35">
      <c r="F7" s="6" t="s">
        <v>0</v>
      </c>
      <c r="H7" s="1"/>
      <c r="I7" s="1">
        <v>100</v>
      </c>
      <c r="J7" s="1">
        <f>I7</f>
        <v>100</v>
      </c>
      <c r="K7" s="1">
        <f t="shared" ref="K7:M7" si="0">J7</f>
        <v>100</v>
      </c>
      <c r="L7" s="1">
        <f t="shared" si="0"/>
        <v>100</v>
      </c>
      <c r="M7" s="1">
        <f t="shared" si="0"/>
        <v>100</v>
      </c>
    </row>
    <row r="8" spans="2:13" x14ac:dyDescent="0.35">
      <c r="F8" s="7" t="s">
        <v>4</v>
      </c>
      <c r="H8" s="1">
        <v>1000</v>
      </c>
      <c r="I8" s="1">
        <v>800</v>
      </c>
      <c r="J8" s="1">
        <v>600</v>
      </c>
      <c r="K8" s="1">
        <v>400</v>
      </c>
      <c r="L8" s="1">
        <v>200</v>
      </c>
      <c r="M8" s="1">
        <v>0</v>
      </c>
    </row>
    <row r="9" spans="2:13" x14ac:dyDescent="0.35">
      <c r="F9" s="6" t="s">
        <v>2</v>
      </c>
      <c r="I9" s="3">
        <v>0.15</v>
      </c>
      <c r="J9" s="3">
        <f>I9</f>
        <v>0.15</v>
      </c>
      <c r="K9" s="3">
        <f t="shared" ref="K9:M9" si="1">J9</f>
        <v>0.15</v>
      </c>
      <c r="L9" s="3">
        <f t="shared" si="1"/>
        <v>0.15</v>
      </c>
      <c r="M9" s="3">
        <f t="shared" si="1"/>
        <v>0.15</v>
      </c>
    </row>
    <row r="10" spans="2:13" x14ac:dyDescent="0.35">
      <c r="F10" s="8"/>
    </row>
    <row r="11" spans="2:13" x14ac:dyDescent="0.35">
      <c r="F11" s="13" t="s">
        <v>1</v>
      </c>
      <c r="H11" s="15">
        <f t="shared" ref="H11:M11" si="2" xml:space="preserve"> H7 - ( H8 - G8 )</f>
        <v>-1000</v>
      </c>
      <c r="I11" s="15">
        <f t="shared" si="2"/>
        <v>300</v>
      </c>
      <c r="J11" s="15">
        <f t="shared" si="2"/>
        <v>300</v>
      </c>
      <c r="K11" s="15">
        <f t="shared" si="2"/>
        <v>300</v>
      </c>
      <c r="L11" s="15">
        <f t="shared" si="2"/>
        <v>300</v>
      </c>
      <c r="M11" s="15">
        <f t="shared" si="2"/>
        <v>300</v>
      </c>
    </row>
    <row r="12" spans="2:13" x14ac:dyDescent="0.35">
      <c r="F12" s="13" t="s">
        <v>3</v>
      </c>
      <c r="H12" s="16">
        <f xml:space="preserve"> ( I12 + I11 ) / ( 1 + I9 )</f>
        <v>1005.6465294034207</v>
      </c>
      <c r="I12" s="16">
        <f xml:space="preserve"> ( J12 + J11 ) / ( 1 + J9 )</f>
        <v>856.49350881393377</v>
      </c>
      <c r="J12" s="16">
        <f xml:space="preserve"> ( K12 + K11 ) / ( 1 + K9 )</f>
        <v>684.9675351360238</v>
      </c>
      <c r="K12" s="16">
        <f xml:space="preserve"> ( L12 + L11 ) / ( 1 + L9 )</f>
        <v>487.71266540642722</v>
      </c>
      <c r="L12" s="16">
        <f xml:space="preserve"> ( M12 + M11 ) / ( 1 + M9 )</f>
        <v>260.86956521739131</v>
      </c>
      <c r="M12" s="16">
        <v>0</v>
      </c>
    </row>
    <row r="13" spans="2:13" x14ac:dyDescent="0.35">
      <c r="F13" s="14" t="s">
        <v>5</v>
      </c>
      <c r="H13" s="16">
        <f xml:space="preserve"> H11</f>
        <v>-1000</v>
      </c>
    </row>
    <row r="14" spans="2:13" x14ac:dyDescent="0.35">
      <c r="F14" s="13" t="s">
        <v>6</v>
      </c>
      <c r="H14" s="16">
        <f>SUM(H12:H13)</f>
        <v>5.6465294034206863</v>
      </c>
    </row>
  </sheetData>
  <mergeCells count="1">
    <mergeCell ref="B2:D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01BE8-4A84-4B79-896F-360FB003C0BE}">
  <dimension ref="B2:M27"/>
  <sheetViews>
    <sheetView topLeftCell="A10" workbookViewId="0">
      <selection activeCell="F27" sqref="F27"/>
    </sheetView>
  </sheetViews>
  <sheetFormatPr defaultRowHeight="14.5" x14ac:dyDescent="0.35"/>
  <cols>
    <col min="7" max="7" width="6.54296875" customWidth="1"/>
    <col min="8" max="8" width="8.81640625" customWidth="1"/>
  </cols>
  <sheetData>
    <row r="2" spans="2:13" x14ac:dyDescent="0.35">
      <c r="B2" s="31" t="s">
        <v>41</v>
      </c>
      <c r="C2" s="31"/>
      <c r="D2" s="31"/>
    </row>
    <row r="3" spans="2:13" x14ac:dyDescent="0.35">
      <c r="B3" s="31"/>
      <c r="C3" s="31"/>
      <c r="D3" s="31"/>
    </row>
    <row r="4" spans="2:13" x14ac:dyDescent="0.35">
      <c r="B4" s="31"/>
      <c r="C4" s="31"/>
      <c r="D4" s="31"/>
    </row>
    <row r="6" spans="2:13" ht="15" thickBot="1" x14ac:dyDescent="0.4"/>
    <row r="7" spans="2:13" ht="15" thickBot="1" x14ac:dyDescent="0.4">
      <c r="H7" s="22">
        <v>0</v>
      </c>
      <c r="I7" s="23">
        <v>1</v>
      </c>
      <c r="J7" s="23">
        <v>2</v>
      </c>
      <c r="K7" s="23">
        <v>3</v>
      </c>
      <c r="L7" s="23">
        <v>4</v>
      </c>
      <c r="M7" s="24">
        <v>5</v>
      </c>
    </row>
    <row r="9" spans="2:13" x14ac:dyDescent="0.35">
      <c r="F9" s="1" t="s">
        <v>23</v>
      </c>
      <c r="H9" s="1"/>
      <c r="I9" s="1">
        <v>350</v>
      </c>
      <c r="J9" s="1">
        <f>I9</f>
        <v>350</v>
      </c>
      <c r="K9" s="1">
        <f t="shared" ref="K9:M9" si="0">J9</f>
        <v>350</v>
      </c>
      <c r="L9" s="1">
        <f t="shared" si="0"/>
        <v>350</v>
      </c>
      <c r="M9" s="1">
        <f t="shared" si="0"/>
        <v>350</v>
      </c>
    </row>
    <row r="10" spans="2:13" x14ac:dyDescent="0.35">
      <c r="F10" s="12" t="s">
        <v>21</v>
      </c>
      <c r="G10" s="3">
        <v>0.25</v>
      </c>
    </row>
    <row r="11" spans="2:13" x14ac:dyDescent="0.35">
      <c r="F11" s="7" t="s">
        <v>11</v>
      </c>
      <c r="H11" s="1"/>
      <c r="I11" s="1">
        <v>200</v>
      </c>
      <c r="J11" s="1">
        <v>150</v>
      </c>
      <c r="K11" s="1">
        <v>100</v>
      </c>
      <c r="L11" s="1">
        <v>-30</v>
      </c>
      <c r="M11" s="1">
        <v>2</v>
      </c>
    </row>
    <row r="12" spans="2:13" x14ac:dyDescent="0.35">
      <c r="F12" s="6" t="s">
        <v>26</v>
      </c>
      <c r="H12" s="1"/>
      <c r="I12" s="3">
        <v>0.14000000000000001</v>
      </c>
      <c r="J12" s="3">
        <f>I12</f>
        <v>0.14000000000000001</v>
      </c>
      <c r="K12" s="3">
        <f t="shared" ref="K12:M12" si="1">J12</f>
        <v>0.14000000000000001</v>
      </c>
      <c r="L12" s="3">
        <f t="shared" si="1"/>
        <v>0.14000000000000001</v>
      </c>
      <c r="M12" s="3">
        <f t="shared" si="1"/>
        <v>0.14000000000000001</v>
      </c>
    </row>
    <row r="13" spans="2:13" x14ac:dyDescent="0.35">
      <c r="F13" s="6" t="s">
        <v>8</v>
      </c>
      <c r="H13" s="1">
        <v>1000</v>
      </c>
      <c r="I13" s="1">
        <v>900</v>
      </c>
      <c r="J13" s="1">
        <v>200</v>
      </c>
      <c r="K13" s="1">
        <v>500</v>
      </c>
      <c r="L13" s="1">
        <v>100</v>
      </c>
      <c r="M13" s="1">
        <v>0</v>
      </c>
    </row>
    <row r="15" spans="2:13" x14ac:dyDescent="0.35">
      <c r="F15" s="29" t="s">
        <v>60</v>
      </c>
      <c r="G15" s="7" t="s">
        <v>31</v>
      </c>
    </row>
    <row r="16" spans="2:13" x14ac:dyDescent="0.35">
      <c r="F16" s="29" t="s">
        <v>14</v>
      </c>
      <c r="G16" s="7" t="s">
        <v>32</v>
      </c>
      <c r="I16" s="3">
        <v>0.02</v>
      </c>
      <c r="J16" s="3">
        <v>0.02</v>
      </c>
      <c r="K16" s="3">
        <v>0.02</v>
      </c>
      <c r="L16" s="3">
        <v>0.02</v>
      </c>
      <c r="M16" s="3">
        <v>0.02</v>
      </c>
    </row>
    <row r="19" spans="6:13" x14ac:dyDescent="0.35">
      <c r="F19" s="13" t="s">
        <v>22</v>
      </c>
      <c r="H19" s="18">
        <f xml:space="preserve"> H9 * ( 1 - $G$10 ) - ( H13 - G13 )</f>
        <v>-1000</v>
      </c>
      <c r="I19" s="16">
        <f t="shared" ref="I19:M19" si="2" xml:space="preserve"> I9 * ( 1 - $G$10 ) - ( I13 - H13 )</f>
        <v>362.5</v>
      </c>
      <c r="J19" s="16">
        <f t="shared" si="2"/>
        <v>962.5</v>
      </c>
      <c r="K19" s="16">
        <f t="shared" si="2"/>
        <v>-37.5</v>
      </c>
      <c r="L19" s="16">
        <f t="shared" si="2"/>
        <v>662.5</v>
      </c>
      <c r="M19" s="16">
        <f t="shared" si="2"/>
        <v>362.5</v>
      </c>
    </row>
    <row r="20" spans="6:13" x14ac:dyDescent="0.35">
      <c r="F20" s="13" t="s">
        <v>27</v>
      </c>
      <c r="H20" s="18">
        <f t="shared" ref="H20:K20" si="3" xml:space="preserve"> ( I20 + I19 ) / ( 1 + I12 )</f>
        <v>1613.807845023621</v>
      </c>
      <c r="I20" s="16">
        <f t="shared" si="3"/>
        <v>1477.2409433269281</v>
      </c>
      <c r="J20" s="16">
        <f t="shared" si="3"/>
        <v>721.5546753926983</v>
      </c>
      <c r="K20" s="16">
        <f t="shared" si="3"/>
        <v>860.07232994767617</v>
      </c>
      <c r="L20" s="16">
        <f xml:space="preserve"> ( M20 + M19 ) / ( 1 + M12 )</f>
        <v>317.98245614035085</v>
      </c>
      <c r="M20" s="16">
        <v>0</v>
      </c>
    </row>
    <row r="21" spans="6:13" x14ac:dyDescent="0.35">
      <c r="F21" s="14" t="s">
        <v>16</v>
      </c>
      <c r="H21" s="18">
        <f xml:space="preserve"> H19</f>
        <v>-1000</v>
      </c>
    </row>
    <row r="22" spans="6:13" x14ac:dyDescent="0.35">
      <c r="F22" s="13" t="s">
        <v>28</v>
      </c>
      <c r="H22" s="18">
        <f>SUM(H20:H21)</f>
        <v>613.80784502362098</v>
      </c>
    </row>
    <row r="24" spans="6:13" x14ac:dyDescent="0.35">
      <c r="F24" s="13" t="s">
        <v>29</v>
      </c>
      <c r="I24" s="15">
        <f xml:space="preserve"> $G$10 * I11</f>
        <v>50</v>
      </c>
      <c r="J24" s="15">
        <f t="shared" ref="J24:M24" si="4" xml:space="preserve"> $G$10 * J11</f>
        <v>37.5</v>
      </c>
      <c r="K24" s="15">
        <f t="shared" si="4"/>
        <v>25</v>
      </c>
      <c r="L24" s="15">
        <f t="shared" si="4"/>
        <v>-7.5</v>
      </c>
      <c r="M24" s="15">
        <f t="shared" si="4"/>
        <v>0.5</v>
      </c>
    </row>
    <row r="25" spans="6:13" x14ac:dyDescent="0.35">
      <c r="F25" s="13" t="s">
        <v>30</v>
      </c>
      <c r="H25" s="15">
        <f t="shared" ref="H25:K25" si="5" xml:space="preserve"> ( I25 + I24 ) / ( 1 + I16 )</f>
        <v>102.14552021295393</v>
      </c>
      <c r="I25" s="15">
        <f t="shared" si="5"/>
        <v>54.188430617213001</v>
      </c>
      <c r="J25" s="15">
        <f t="shared" si="5"/>
        <v>17.772199229557263</v>
      </c>
      <c r="K25" s="15">
        <f t="shared" si="5"/>
        <v>-6.8723567858515953</v>
      </c>
      <c r="L25" s="15">
        <f xml:space="preserve"> ( M25 + M24 ) / ( 1 + M16 )</f>
        <v>0.49019607843137253</v>
      </c>
      <c r="M25" s="15">
        <v>0</v>
      </c>
    </row>
    <row r="27" spans="6:13" x14ac:dyDescent="0.35">
      <c r="F27" s="13" t="s">
        <v>6</v>
      </c>
      <c r="H27" s="15">
        <f xml:space="preserve"> H22 + H25</f>
        <v>715.95336523657488</v>
      </c>
    </row>
  </sheetData>
  <mergeCells count="1">
    <mergeCell ref="B2:D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6B09B-A461-4DBA-9744-C5E682104A30}">
  <dimension ref="B2:M23"/>
  <sheetViews>
    <sheetView topLeftCell="A7" workbookViewId="0">
      <selection activeCell="H23" sqref="H23"/>
    </sheetView>
  </sheetViews>
  <sheetFormatPr defaultRowHeight="14.5" x14ac:dyDescent="0.35"/>
  <sheetData>
    <row r="2" spans="2:13" x14ac:dyDescent="0.35">
      <c r="B2" s="31" t="s">
        <v>42</v>
      </c>
      <c r="C2" s="31"/>
      <c r="D2" s="31"/>
    </row>
    <row r="3" spans="2:13" x14ac:dyDescent="0.35">
      <c r="B3" s="31"/>
      <c r="C3" s="31"/>
      <c r="D3" s="31"/>
    </row>
    <row r="4" spans="2:13" ht="15" thickBot="1" x14ac:dyDescent="0.4">
      <c r="B4" s="31"/>
      <c r="C4" s="31"/>
      <c r="D4" s="31"/>
    </row>
    <row r="5" spans="2:13" ht="15" thickBot="1" x14ac:dyDescent="0.4">
      <c r="H5" s="22">
        <v>0</v>
      </c>
      <c r="I5" s="23">
        <v>1</v>
      </c>
      <c r="J5" s="23">
        <v>2</v>
      </c>
      <c r="K5" s="23">
        <v>3</v>
      </c>
      <c r="L5" s="23">
        <v>4</v>
      </c>
      <c r="M5" s="24">
        <v>5</v>
      </c>
    </row>
    <row r="7" spans="2:13" x14ac:dyDescent="0.35">
      <c r="F7" s="6" t="s">
        <v>7</v>
      </c>
      <c r="H7" s="1"/>
      <c r="I7" s="1">
        <v>350</v>
      </c>
      <c r="J7" s="1">
        <f>I7</f>
        <v>350</v>
      </c>
      <c r="K7" s="1">
        <f t="shared" ref="K7:M7" si="0">J7</f>
        <v>350</v>
      </c>
      <c r="L7" s="1">
        <f t="shared" si="0"/>
        <v>350</v>
      </c>
      <c r="M7" s="1">
        <f t="shared" si="0"/>
        <v>350</v>
      </c>
    </row>
    <row r="8" spans="2:13" x14ac:dyDescent="0.35">
      <c r="F8" s="7" t="s">
        <v>8</v>
      </c>
      <c r="H8" s="1">
        <v>2300</v>
      </c>
      <c r="I8" s="1">
        <v>2000</v>
      </c>
      <c r="J8" s="1">
        <v>2500</v>
      </c>
      <c r="K8" s="1">
        <v>1600</v>
      </c>
      <c r="L8" s="1">
        <v>950</v>
      </c>
      <c r="M8" s="1">
        <v>0</v>
      </c>
    </row>
    <row r="9" spans="2:13" x14ac:dyDescent="0.35">
      <c r="F9" s="7" t="s">
        <v>11</v>
      </c>
      <c r="H9" s="1"/>
      <c r="I9" s="1">
        <v>200</v>
      </c>
      <c r="J9" s="1">
        <v>150</v>
      </c>
      <c r="K9" s="1">
        <v>100</v>
      </c>
      <c r="L9" s="1">
        <v>30</v>
      </c>
      <c r="M9" s="1">
        <v>0</v>
      </c>
    </row>
    <row r="10" spans="2:13" x14ac:dyDescent="0.35">
      <c r="F10" s="6" t="s">
        <v>12</v>
      </c>
      <c r="H10" s="1">
        <v>1300</v>
      </c>
      <c r="I10" s="1">
        <v>1200</v>
      </c>
      <c r="J10" s="1">
        <v>1000</v>
      </c>
      <c r="K10" s="1">
        <v>900</v>
      </c>
      <c r="L10" s="1">
        <v>300</v>
      </c>
      <c r="M10" s="1">
        <v>0</v>
      </c>
    </row>
    <row r="11" spans="2:13" x14ac:dyDescent="0.35">
      <c r="F11" s="6" t="s">
        <v>10</v>
      </c>
      <c r="I11" s="3">
        <v>0.15</v>
      </c>
      <c r="J11" s="3">
        <f>I11</f>
        <v>0.15</v>
      </c>
      <c r="K11" s="3">
        <f t="shared" ref="K11:M11" si="1">J11</f>
        <v>0.15</v>
      </c>
      <c r="L11" s="3">
        <f t="shared" si="1"/>
        <v>0.15</v>
      </c>
      <c r="M11" s="3">
        <f t="shared" si="1"/>
        <v>0.15</v>
      </c>
    </row>
    <row r="12" spans="2:13" x14ac:dyDescent="0.35">
      <c r="F12" s="6" t="s">
        <v>14</v>
      </c>
      <c r="I12" s="3">
        <v>0.02</v>
      </c>
      <c r="J12" s="3">
        <v>0.02</v>
      </c>
      <c r="K12" s="3">
        <v>0.02</v>
      </c>
      <c r="L12" s="3">
        <v>0.02</v>
      </c>
      <c r="M12" s="3">
        <v>0.02</v>
      </c>
    </row>
    <row r="13" spans="2:13" ht="11.15" customHeight="1" x14ac:dyDescent="0.35"/>
    <row r="14" spans="2:13" x14ac:dyDescent="0.35">
      <c r="F14" s="13" t="s">
        <v>9</v>
      </c>
      <c r="H14" s="16">
        <f t="shared" ref="H14:M14" si="2" xml:space="preserve"> H7 - ( H8 - G8 )</f>
        <v>-2300</v>
      </c>
      <c r="I14" s="17">
        <f t="shared" si="2"/>
        <v>650</v>
      </c>
      <c r="J14" s="16">
        <f t="shared" si="2"/>
        <v>-150</v>
      </c>
      <c r="K14" s="16">
        <f t="shared" si="2"/>
        <v>1250</v>
      </c>
      <c r="L14" s="16">
        <f t="shared" si="2"/>
        <v>1000</v>
      </c>
      <c r="M14" s="16">
        <f t="shared" si="2"/>
        <v>1300</v>
      </c>
    </row>
    <row r="15" spans="2:13" x14ac:dyDescent="0.35">
      <c r="F15" s="13" t="s">
        <v>13</v>
      </c>
      <c r="H15" s="16">
        <f t="shared" ref="H15:M15" si="3" xml:space="preserve"> H9 - ( H10 - G10 )</f>
        <v>-1300</v>
      </c>
      <c r="I15" s="17">
        <f t="shared" si="3"/>
        <v>300</v>
      </c>
      <c r="J15" s="16">
        <f t="shared" si="3"/>
        <v>350</v>
      </c>
      <c r="K15" s="16">
        <f t="shared" si="3"/>
        <v>200</v>
      </c>
      <c r="L15" s="16">
        <f t="shared" si="3"/>
        <v>630</v>
      </c>
      <c r="M15" s="16">
        <f t="shared" si="3"/>
        <v>300</v>
      </c>
    </row>
    <row r="16" spans="2:13" x14ac:dyDescent="0.35">
      <c r="F16" s="13" t="s">
        <v>15</v>
      </c>
      <c r="H16" s="16">
        <f xml:space="preserve"> ( I16 + I14 ) / ( 1 + I11 )</f>
        <v>2491.7741332306255</v>
      </c>
      <c r="I16" s="17">
        <f xml:space="preserve"> ( J16 + J14 ) / ( 1 + J11 )</f>
        <v>2215.5402532152193</v>
      </c>
      <c r="J16" s="16">
        <f xml:space="preserve"> ( K16 + K14 ) / ( 1 + K11 )</f>
        <v>2697.8712911975022</v>
      </c>
      <c r="K16" s="16">
        <f xml:space="preserve"> ( L16 + L14 ) / ( 1 + L11 )</f>
        <v>1852.5519848771271</v>
      </c>
      <c r="L16" s="16">
        <f xml:space="preserve"> ( M16 + M14 ) / ( 1 + M11 )</f>
        <v>1130.4347826086957</v>
      </c>
      <c r="M16" s="16">
        <v>0</v>
      </c>
    </row>
    <row r="17" spans="6:13" x14ac:dyDescent="0.35">
      <c r="F17" s="14" t="s">
        <v>16</v>
      </c>
      <c r="H17" s="16">
        <f xml:space="preserve"> H14</f>
        <v>-2300</v>
      </c>
    </row>
    <row r="18" spans="6:13" x14ac:dyDescent="0.35">
      <c r="F18" s="13" t="s">
        <v>17</v>
      </c>
      <c r="H18" s="16">
        <f>SUM(H16:H17)</f>
        <v>191.77413323062547</v>
      </c>
    </row>
    <row r="19" spans="6:13" x14ac:dyDescent="0.35">
      <c r="F19" s="13" t="s">
        <v>38</v>
      </c>
      <c r="H19" s="16">
        <f xml:space="preserve"> ( I19 + I15 ) / ( 1 + I12 )</f>
        <v>1672.7330487472059</v>
      </c>
      <c r="I19" s="16">
        <f xml:space="preserve"> ( J19 + J15 ) / ( 1 + J12 )</f>
        <v>1406.18770972215</v>
      </c>
      <c r="J19" s="16">
        <f xml:space="preserve"> ( K19 + K15 ) / ( 1 + K12 )</f>
        <v>1084.3114639165931</v>
      </c>
      <c r="K19" s="16">
        <f xml:space="preserve"> ( L19 + L15 ) / ( 1 + L12 )</f>
        <v>905.99769319492498</v>
      </c>
      <c r="L19" s="16">
        <f xml:space="preserve"> ( M19 + M15 ) / ( 1 + M12 )</f>
        <v>294.11764705882354</v>
      </c>
      <c r="M19" s="16">
        <v>0</v>
      </c>
    </row>
    <row r="20" spans="6:13" x14ac:dyDescent="0.35">
      <c r="F20" s="14" t="s">
        <v>37</v>
      </c>
      <c r="H20" s="16">
        <f xml:space="preserve"> H15</f>
        <v>-1300</v>
      </c>
    </row>
    <row r="21" spans="6:13" x14ac:dyDescent="0.35">
      <c r="F21" s="13" t="s">
        <v>20</v>
      </c>
      <c r="H21" s="16">
        <f>SUM(H19:H20)</f>
        <v>372.73304874720588</v>
      </c>
    </row>
    <row r="22" spans="6:13" ht="8.15" customHeight="1" x14ac:dyDescent="0.35">
      <c r="H22" s="10"/>
    </row>
    <row r="23" spans="6:13" x14ac:dyDescent="0.35">
      <c r="F23" s="13" t="s">
        <v>6</v>
      </c>
      <c r="H23" s="16">
        <f xml:space="preserve"> H18 +J25</f>
        <v>191.77413323062547</v>
      </c>
    </row>
  </sheetData>
  <mergeCells count="1">
    <mergeCell ref="B2:D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FD754-BF4D-43E0-A563-6C904AA788B3}">
  <dimension ref="B2:M25"/>
  <sheetViews>
    <sheetView workbookViewId="0">
      <selection activeCell="F7" sqref="F7"/>
    </sheetView>
  </sheetViews>
  <sheetFormatPr defaultRowHeight="14.5" x14ac:dyDescent="0.35"/>
  <cols>
    <col min="6" max="6" width="8.1796875" customWidth="1"/>
    <col min="7" max="7" width="6.1796875" customWidth="1"/>
  </cols>
  <sheetData>
    <row r="2" spans="2:13" x14ac:dyDescent="0.35">
      <c r="B2" s="32" t="s">
        <v>43</v>
      </c>
      <c r="C2" s="32"/>
      <c r="D2" s="32"/>
    </row>
    <row r="3" spans="2:13" x14ac:dyDescent="0.35">
      <c r="B3" s="32"/>
      <c r="C3" s="32"/>
      <c r="D3" s="32"/>
    </row>
    <row r="4" spans="2:13" x14ac:dyDescent="0.35">
      <c r="B4" s="32"/>
      <c r="C4" s="32"/>
      <c r="D4" s="32"/>
    </row>
    <row r="5" spans="2:13" ht="15" thickBot="1" x14ac:dyDescent="0.4"/>
    <row r="6" spans="2:13" ht="15" thickBot="1" x14ac:dyDescent="0.4">
      <c r="H6" s="22">
        <v>0</v>
      </c>
      <c r="I6" s="23">
        <v>1</v>
      </c>
      <c r="J6" s="23">
        <v>2</v>
      </c>
      <c r="K6" s="23">
        <v>3</v>
      </c>
      <c r="L6" s="23">
        <v>4</v>
      </c>
      <c r="M6" s="24">
        <v>5</v>
      </c>
    </row>
    <row r="7" spans="2:13" x14ac:dyDescent="0.35">
      <c r="F7" s="5" t="s">
        <v>21</v>
      </c>
      <c r="G7" s="3">
        <v>0.25</v>
      </c>
    </row>
    <row r="8" spans="2:13" x14ac:dyDescent="0.35">
      <c r="F8" s="4" t="s">
        <v>33</v>
      </c>
      <c r="G8" s="3">
        <v>0.4</v>
      </c>
    </row>
    <row r="9" spans="2:13" x14ac:dyDescent="0.35">
      <c r="F9" s="25" t="s">
        <v>23</v>
      </c>
      <c r="H9" s="1"/>
      <c r="I9" s="1">
        <v>120</v>
      </c>
      <c r="J9" s="1">
        <v>137</v>
      </c>
      <c r="K9" s="1">
        <v>92</v>
      </c>
      <c r="L9" s="1">
        <v>30</v>
      </c>
      <c r="M9" s="1">
        <v>28</v>
      </c>
    </row>
    <row r="10" spans="2:13" x14ac:dyDescent="0.35">
      <c r="F10" s="7" t="s">
        <v>8</v>
      </c>
      <c r="H10" s="1">
        <v>1050</v>
      </c>
      <c r="I10" s="1">
        <v>1200</v>
      </c>
      <c r="J10" s="1">
        <v>900</v>
      </c>
      <c r="K10" s="1">
        <v>500</v>
      </c>
      <c r="L10" s="1">
        <v>100</v>
      </c>
      <c r="M10" s="1">
        <v>0</v>
      </c>
    </row>
    <row r="11" spans="2:13" x14ac:dyDescent="0.35">
      <c r="F11" s="6" t="s">
        <v>14</v>
      </c>
      <c r="I11" s="3">
        <v>0.03</v>
      </c>
      <c r="J11" s="3">
        <f>I11</f>
        <v>0.03</v>
      </c>
      <c r="K11" s="3">
        <f t="shared" ref="K11:M11" si="0">J11</f>
        <v>0.03</v>
      </c>
      <c r="L11" s="3">
        <f t="shared" si="0"/>
        <v>0.03</v>
      </c>
      <c r="M11" s="3">
        <f t="shared" si="0"/>
        <v>0.03</v>
      </c>
    </row>
    <row r="12" spans="2:13" x14ac:dyDescent="0.35">
      <c r="F12" s="6" t="s">
        <v>2</v>
      </c>
      <c r="I12" s="3">
        <v>0.15</v>
      </c>
      <c r="J12" s="3">
        <v>0.15</v>
      </c>
      <c r="K12" s="3">
        <v>0.15</v>
      </c>
      <c r="L12" s="3">
        <v>0.15</v>
      </c>
      <c r="M12" s="3">
        <v>0.15</v>
      </c>
    </row>
    <row r="14" spans="2:13" x14ac:dyDescent="0.35">
      <c r="F14" s="19" t="s">
        <v>24</v>
      </c>
      <c r="I14" s="16">
        <f xml:space="preserve"> I9 * ( 1 - $G$7 )</f>
        <v>90</v>
      </c>
      <c r="J14" s="16">
        <f xml:space="preserve"> J9 * ( 1 - $G$7 )</f>
        <v>102.75</v>
      </c>
      <c r="K14" s="16">
        <f xml:space="preserve"> K9 * ( 1 - $G$7 )</f>
        <v>69</v>
      </c>
      <c r="L14" s="16">
        <f xml:space="preserve"> L9 * ( 1 - $G$7 )</f>
        <v>22.5</v>
      </c>
      <c r="M14" s="16">
        <f xml:space="preserve"> M9 * ( 1 - $G$7 )</f>
        <v>21</v>
      </c>
    </row>
    <row r="15" spans="2:13" x14ac:dyDescent="0.35">
      <c r="F15" s="13" t="s">
        <v>25</v>
      </c>
      <c r="I15" s="21">
        <f xml:space="preserve"> I12 * ( 1 - $G$8 ) + I11 * ( 1 - $G$7) * ( 1 - $G$8)</f>
        <v>0.10349999999999999</v>
      </c>
      <c r="J15" s="21">
        <f xml:space="preserve"> J12 * ( 1 - $G$8 ) + J11 * ( 1 - $G$7) * ( 1 - $G$8)</f>
        <v>0.10349999999999999</v>
      </c>
      <c r="K15" s="21">
        <f xml:space="preserve"> K12 * ( 1 - $G$8 ) + K11 * ( 1 - $G$7) * ( 1 - $G$8)</f>
        <v>0.10349999999999999</v>
      </c>
      <c r="L15" s="21">
        <f xml:space="preserve"> L12 * ( 1 - $G$8 ) + L11 * ( 1 - $G$7) * ( 1 - $G$8)</f>
        <v>0.10349999999999999</v>
      </c>
      <c r="M15" s="21">
        <f xml:space="preserve"> M12 * ( 1 - $G$8 ) + M11 * ( 1 - $G$7) * ( 1 - $G$8)</f>
        <v>0.10349999999999999</v>
      </c>
    </row>
    <row r="16" spans="2:13" x14ac:dyDescent="0.35">
      <c r="F16" s="13" t="s">
        <v>22</v>
      </c>
      <c r="H16" s="15">
        <f t="shared" ref="H16:M16" si="1" xml:space="preserve"> H14 - ( H10 - G10 )</f>
        <v>-1050</v>
      </c>
      <c r="I16" s="16">
        <f t="shared" si="1"/>
        <v>-60</v>
      </c>
      <c r="J16" s="16">
        <f t="shared" si="1"/>
        <v>402.75</v>
      </c>
      <c r="K16" s="16">
        <f t="shared" si="1"/>
        <v>469</v>
      </c>
      <c r="L16" s="16">
        <f t="shared" si="1"/>
        <v>422.5</v>
      </c>
      <c r="M16" s="16">
        <f t="shared" si="1"/>
        <v>121</v>
      </c>
    </row>
    <row r="17" spans="6:13" x14ac:dyDescent="0.35">
      <c r="F17" s="13" t="s">
        <v>15</v>
      </c>
      <c r="H17" s="16">
        <f xml:space="preserve"> ( I17 + I16 ) / ( 1 + I15 )</f>
        <v>984.27214095428894</v>
      </c>
      <c r="I17" s="16">
        <f xml:space="preserve"> ( J17 + J16 ) / ( 1 + J15 )</f>
        <v>1146.1443075430577</v>
      </c>
      <c r="J17" s="16">
        <f xml:space="preserve"> ( K17 + K16 ) / ( 1 + K15 )</f>
        <v>862.02024337376417</v>
      </c>
      <c r="K17" s="16">
        <f xml:space="preserve"> ( L17 + L16 ) / ( 1 + L15 )</f>
        <v>482.23933856294872</v>
      </c>
      <c r="L17" s="16">
        <f xml:space="preserve"> ( M17 + M16 ) / ( 1 + M15 )</f>
        <v>109.65111010421387</v>
      </c>
      <c r="M17" s="16">
        <v>0</v>
      </c>
    </row>
    <row r="18" spans="6:13" x14ac:dyDescent="0.35">
      <c r="F18" s="14" t="s">
        <v>16</v>
      </c>
      <c r="H18" s="16">
        <f xml:space="preserve"> H16</f>
        <v>-1050</v>
      </c>
      <c r="I18" s="10"/>
      <c r="J18" s="10"/>
      <c r="K18" s="10"/>
      <c r="L18" s="10"/>
      <c r="M18" s="10"/>
    </row>
    <row r="19" spans="6:13" x14ac:dyDescent="0.35">
      <c r="F19" s="13" t="s">
        <v>6</v>
      </c>
      <c r="H19" s="16">
        <f>SUM(H17:H18)</f>
        <v>-65.727859045711057</v>
      </c>
      <c r="I19" s="10"/>
      <c r="J19" s="10"/>
      <c r="K19" s="10"/>
      <c r="L19" s="10"/>
      <c r="M19" s="10"/>
    </row>
    <row r="20" spans="6:13" x14ac:dyDescent="0.35">
      <c r="F20" s="8"/>
      <c r="H20" s="10"/>
      <c r="I20" s="10"/>
      <c r="J20" s="10"/>
      <c r="K20" s="10"/>
      <c r="L20" s="10"/>
      <c r="M20" s="10"/>
    </row>
    <row r="21" spans="6:13" x14ac:dyDescent="0.35">
      <c r="F21" s="8"/>
      <c r="H21" s="10"/>
      <c r="I21" s="10"/>
      <c r="J21" s="10"/>
      <c r="K21" s="10"/>
      <c r="L21" s="10"/>
      <c r="M21" s="10"/>
    </row>
    <row r="22" spans="6:13" x14ac:dyDescent="0.35">
      <c r="F22" s="9"/>
      <c r="H22" s="10"/>
      <c r="I22" s="10"/>
      <c r="J22" s="10"/>
      <c r="K22" s="10"/>
      <c r="L22" s="10"/>
      <c r="M22" s="10"/>
    </row>
    <row r="23" spans="6:13" x14ac:dyDescent="0.35">
      <c r="F23" s="8"/>
      <c r="H23" s="10"/>
      <c r="I23" s="10"/>
      <c r="J23" s="10"/>
      <c r="K23" s="10"/>
      <c r="L23" s="10"/>
      <c r="M23" s="10"/>
    </row>
    <row r="24" spans="6:13" x14ac:dyDescent="0.35">
      <c r="F24" s="8"/>
      <c r="H24" s="10"/>
      <c r="I24" s="10"/>
      <c r="J24" s="10"/>
      <c r="K24" s="10"/>
      <c r="L24" s="10"/>
      <c r="M24" s="10"/>
    </row>
    <row r="25" spans="6:13" x14ac:dyDescent="0.35">
      <c r="F25" s="8"/>
      <c r="H25" s="10"/>
      <c r="I25" s="10"/>
      <c r="J25" s="10"/>
      <c r="K25" s="10"/>
      <c r="L25" s="10"/>
      <c r="M25" s="10"/>
    </row>
  </sheetData>
  <mergeCells count="1">
    <mergeCell ref="B2:D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A471E-8638-4CFF-BFCC-06B153034A74}">
  <dimension ref="B2:N24"/>
  <sheetViews>
    <sheetView topLeftCell="A7" zoomScale="110" zoomScaleNormal="110" workbookViewId="0">
      <selection activeCell="L17" sqref="L17"/>
    </sheetView>
  </sheetViews>
  <sheetFormatPr defaultRowHeight="14.5" x14ac:dyDescent="0.35"/>
  <cols>
    <col min="7" max="7" width="9.7265625" customWidth="1"/>
    <col min="8" max="8" width="5" customWidth="1"/>
    <col min="9" max="9" width="8.1796875" customWidth="1"/>
    <col min="10" max="10" width="7.453125" bestFit="1" customWidth="1"/>
    <col min="11" max="14" width="6.453125" bestFit="1" customWidth="1"/>
  </cols>
  <sheetData>
    <row r="2" spans="2:14" x14ac:dyDescent="0.35">
      <c r="B2" s="32" t="s">
        <v>44</v>
      </c>
      <c r="C2" s="32"/>
      <c r="D2" s="32"/>
    </row>
    <row r="3" spans="2:14" x14ac:dyDescent="0.35">
      <c r="B3" s="32"/>
      <c r="C3" s="32"/>
      <c r="D3" s="32"/>
    </row>
    <row r="4" spans="2:14" ht="15" thickBot="1" x14ac:dyDescent="0.4">
      <c r="B4" s="32"/>
      <c r="C4" s="32"/>
      <c r="D4" s="32"/>
    </row>
    <row r="5" spans="2:14" ht="15" thickBot="1" x14ac:dyDescent="0.4">
      <c r="B5" s="33" t="s">
        <v>45</v>
      </c>
      <c r="C5" s="33"/>
      <c r="D5" s="33"/>
      <c r="I5" s="22">
        <v>0</v>
      </c>
      <c r="J5" s="23">
        <v>1</v>
      </c>
      <c r="K5" s="23">
        <v>2</v>
      </c>
      <c r="L5" s="23">
        <v>3</v>
      </c>
      <c r="M5" s="23">
        <v>4</v>
      </c>
      <c r="N5" s="24">
        <v>5</v>
      </c>
    </row>
    <row r="6" spans="2:14" ht="8.15" customHeight="1" x14ac:dyDescent="0.35"/>
    <row r="7" spans="2:14" x14ac:dyDescent="0.35">
      <c r="G7" s="6" t="s">
        <v>23</v>
      </c>
      <c r="I7" s="1"/>
      <c r="J7" s="1">
        <v>350</v>
      </c>
      <c r="K7" s="1">
        <f>J7</f>
        <v>350</v>
      </c>
      <c r="L7" s="1">
        <f t="shared" ref="L7:N7" si="0">K7</f>
        <v>350</v>
      </c>
      <c r="M7" s="1">
        <f t="shared" si="0"/>
        <v>350</v>
      </c>
      <c r="N7" s="1">
        <f t="shared" si="0"/>
        <v>350</v>
      </c>
    </row>
    <row r="8" spans="2:14" x14ac:dyDescent="0.35">
      <c r="G8" s="12" t="s">
        <v>21</v>
      </c>
      <c r="H8" s="3">
        <v>0.25</v>
      </c>
    </row>
    <row r="9" spans="2:14" x14ac:dyDescent="0.35">
      <c r="G9" s="7" t="s">
        <v>12</v>
      </c>
      <c r="I9" s="1">
        <v>500</v>
      </c>
      <c r="J9" s="1">
        <v>400</v>
      </c>
      <c r="K9" s="1">
        <v>300</v>
      </c>
      <c r="L9" s="1">
        <v>200</v>
      </c>
      <c r="M9" s="1">
        <v>100</v>
      </c>
      <c r="N9" s="1">
        <v>0</v>
      </c>
    </row>
    <row r="10" spans="2:14" x14ac:dyDescent="0.35">
      <c r="G10" s="6" t="s">
        <v>26</v>
      </c>
      <c r="I10" s="1"/>
      <c r="J10" s="3">
        <v>0.14000000000000001</v>
      </c>
      <c r="K10" s="3">
        <f>J10</f>
        <v>0.14000000000000001</v>
      </c>
      <c r="L10" s="3">
        <f t="shared" ref="L10:N10" si="1">K10</f>
        <v>0.14000000000000001</v>
      </c>
      <c r="M10" s="3">
        <f t="shared" si="1"/>
        <v>0.14000000000000001</v>
      </c>
      <c r="N10" s="3">
        <f t="shared" si="1"/>
        <v>0.14000000000000001</v>
      </c>
    </row>
    <row r="11" spans="2:14" x14ac:dyDescent="0.35">
      <c r="G11" s="6" t="s">
        <v>8</v>
      </c>
      <c r="I11" s="1">
        <v>1000</v>
      </c>
      <c r="J11" s="1">
        <v>900</v>
      </c>
      <c r="K11" s="1">
        <v>200</v>
      </c>
      <c r="L11" s="1">
        <v>500</v>
      </c>
      <c r="M11" s="1">
        <v>100</v>
      </c>
      <c r="N11" s="1">
        <v>0</v>
      </c>
    </row>
    <row r="12" spans="2:14" ht="9" customHeight="1" x14ac:dyDescent="0.35">
      <c r="G12" s="8"/>
    </row>
    <row r="13" spans="2:14" x14ac:dyDescent="0.35">
      <c r="G13" s="6" t="s">
        <v>36</v>
      </c>
    </row>
    <row r="14" spans="2:14" x14ac:dyDescent="0.35">
      <c r="G14" s="6" t="s">
        <v>34</v>
      </c>
      <c r="J14" s="3">
        <v>0.02</v>
      </c>
      <c r="K14" s="3">
        <v>0.03</v>
      </c>
      <c r="L14" s="3">
        <v>0.04</v>
      </c>
      <c r="M14" s="3">
        <v>0.05</v>
      </c>
      <c r="N14" s="3">
        <v>0.06</v>
      </c>
    </row>
    <row r="15" spans="2:14" x14ac:dyDescent="0.35">
      <c r="G15" s="6" t="s">
        <v>35</v>
      </c>
      <c r="H15" s="1"/>
      <c r="I15" s="2">
        <v>30</v>
      </c>
    </row>
    <row r="16" spans="2:14" ht="10.5" customHeight="1" x14ac:dyDescent="0.35"/>
    <row r="17" spans="7:14" x14ac:dyDescent="0.35">
      <c r="G17" s="13" t="s">
        <v>29</v>
      </c>
      <c r="J17" s="16">
        <f xml:space="preserve"> $H$8 * J14 * I9</f>
        <v>2.5</v>
      </c>
      <c r="K17" s="16">
        <f t="shared" ref="K17:N17" si="2" xml:space="preserve"> $H$8 * K14 * J9</f>
        <v>3</v>
      </c>
      <c r="L17" s="16">
        <f t="shared" si="2"/>
        <v>3</v>
      </c>
      <c r="M17" s="16">
        <f t="shared" si="2"/>
        <v>2.5</v>
      </c>
      <c r="N17" s="16">
        <f t="shared" si="2"/>
        <v>1.5</v>
      </c>
    </row>
    <row r="18" spans="7:14" x14ac:dyDescent="0.35">
      <c r="G18" s="19" t="s">
        <v>24</v>
      </c>
      <c r="I18" s="20">
        <f xml:space="preserve"> I7 * ( 1 - $H$8 )</f>
        <v>0</v>
      </c>
      <c r="J18" s="16">
        <f t="shared" ref="J18:N18" si="3" xml:space="preserve"> J7 * ( 1 - $H$8 )</f>
        <v>262.5</v>
      </c>
      <c r="K18" s="16">
        <f t="shared" si="3"/>
        <v>262.5</v>
      </c>
      <c r="L18" s="16">
        <f t="shared" si="3"/>
        <v>262.5</v>
      </c>
      <c r="M18" s="16">
        <f t="shared" si="3"/>
        <v>262.5</v>
      </c>
      <c r="N18" s="16">
        <f t="shared" si="3"/>
        <v>262.5</v>
      </c>
    </row>
    <row r="19" spans="7:14" x14ac:dyDescent="0.35">
      <c r="G19" s="13" t="s">
        <v>22</v>
      </c>
      <c r="I19" s="20">
        <f xml:space="preserve"> I18 - ( I11 - H11 )</f>
        <v>-1000</v>
      </c>
      <c r="J19" s="16">
        <f t="shared" ref="J19:N19" si="4" xml:space="preserve"> J18 - ( J11 - I11 )</f>
        <v>362.5</v>
      </c>
      <c r="K19" s="16">
        <f t="shared" si="4"/>
        <v>962.5</v>
      </c>
      <c r="L19" s="16">
        <f t="shared" si="4"/>
        <v>-37.5</v>
      </c>
      <c r="M19" s="16">
        <f t="shared" si="4"/>
        <v>662.5</v>
      </c>
      <c r="N19" s="16">
        <f t="shared" si="4"/>
        <v>362.5</v>
      </c>
    </row>
    <row r="20" spans="7:14" x14ac:dyDescent="0.35">
      <c r="G20" s="13" t="s">
        <v>9</v>
      </c>
      <c r="I20" s="20">
        <f>I19 + I17</f>
        <v>-1000</v>
      </c>
      <c r="J20" s="16">
        <f>J19 + J17</f>
        <v>365</v>
      </c>
      <c r="K20" s="16">
        <f t="shared" ref="K20:N20" si="5">K19 + K17</f>
        <v>965.5</v>
      </c>
      <c r="L20" s="16">
        <f t="shared" si="5"/>
        <v>-34.5</v>
      </c>
      <c r="M20" s="16">
        <f t="shared" si="5"/>
        <v>665</v>
      </c>
      <c r="N20" s="16">
        <f t="shared" si="5"/>
        <v>364</v>
      </c>
    </row>
    <row r="21" spans="7:14" x14ac:dyDescent="0.35">
      <c r="G21" s="14" t="s">
        <v>15</v>
      </c>
      <c r="I21" s="20">
        <f t="shared" ref="I21:L21" si="6" xml:space="preserve"> ( J21 + J20 ) / ( 1 + J10 )</f>
        <v>1622.5933983037435</v>
      </c>
      <c r="J21" s="16">
        <f t="shared" si="6"/>
        <v>1484.7564740662679</v>
      </c>
      <c r="K21" s="16">
        <f t="shared" si="6"/>
        <v>727.12238043554544</v>
      </c>
      <c r="L21" s="16">
        <f t="shared" si="6"/>
        <v>863.4195136965219</v>
      </c>
      <c r="M21" s="16">
        <f xml:space="preserve"> ( N21 + N20 ) / ( 1 + N10 )</f>
        <v>319.29824561403507</v>
      </c>
      <c r="N21" s="16">
        <v>0</v>
      </c>
    </row>
    <row r="22" spans="7:14" x14ac:dyDescent="0.35">
      <c r="G22" s="14" t="s">
        <v>16</v>
      </c>
      <c r="I22" s="16">
        <f>I20</f>
        <v>-1000</v>
      </c>
      <c r="J22" s="10"/>
      <c r="K22" s="10"/>
      <c r="L22" s="10"/>
      <c r="M22" s="10"/>
      <c r="N22" s="10"/>
    </row>
    <row r="23" spans="7:14" x14ac:dyDescent="0.35">
      <c r="G23" s="13" t="s">
        <v>17</v>
      </c>
      <c r="I23" s="16">
        <f>SUM(I21:I22)</f>
        <v>622.59339830374347</v>
      </c>
    </row>
    <row r="24" spans="7:14" x14ac:dyDescent="0.35">
      <c r="G24" s="13" t="s">
        <v>6</v>
      </c>
      <c r="I24" s="16">
        <f xml:space="preserve"> I23 - I15</f>
        <v>592.59339830374347</v>
      </c>
    </row>
  </sheetData>
  <mergeCells count="2">
    <mergeCell ref="B2:D4"/>
    <mergeCell ref="B5:D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BDC5E-584E-4B1B-AE01-5748ACB9FAD5}">
  <dimension ref="C3:Q13"/>
  <sheetViews>
    <sheetView tabSelected="1" zoomScale="120" zoomScaleNormal="120" workbookViewId="0">
      <selection activeCell="C11" sqref="C11"/>
    </sheetView>
  </sheetViews>
  <sheetFormatPr defaultRowHeight="14.5" x14ac:dyDescent="0.35"/>
  <cols>
    <col min="2" max="2" width="3.81640625" customWidth="1"/>
    <col min="3" max="3" width="16" customWidth="1"/>
    <col min="17" max="17" width="6.54296875" customWidth="1"/>
  </cols>
  <sheetData>
    <row r="3" spans="3:17" ht="18.5" x14ac:dyDescent="0.45">
      <c r="C3" s="30" t="s">
        <v>46</v>
      </c>
    </row>
    <row r="5" spans="3:17" x14ac:dyDescent="0.35">
      <c r="C5" s="28" t="s">
        <v>50</v>
      </c>
      <c r="D5" s="35" t="s">
        <v>48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3:17" x14ac:dyDescent="0.35">
      <c r="C6" s="28" t="s">
        <v>49</v>
      </c>
      <c r="D6" s="35" t="s">
        <v>59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3:17" x14ac:dyDescent="0.35">
      <c r="D7" s="35" t="s">
        <v>51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3:17" x14ac:dyDescent="0.35">
      <c r="C8" s="28" t="s">
        <v>47</v>
      </c>
      <c r="D8" s="35" t="s">
        <v>53</v>
      </c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</row>
    <row r="9" spans="3:17" x14ac:dyDescent="0.35">
      <c r="C9" s="28" t="s">
        <v>52</v>
      </c>
      <c r="D9" s="27" t="s">
        <v>58</v>
      </c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6"/>
    </row>
    <row r="10" spans="3:17" x14ac:dyDescent="0.35">
      <c r="C10" s="28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6"/>
    </row>
    <row r="11" spans="3:17" ht="18.5" x14ac:dyDescent="0.45">
      <c r="C11" s="30" t="s">
        <v>54</v>
      </c>
    </row>
    <row r="12" spans="3:17" x14ac:dyDescent="0.35">
      <c r="C12" s="28" t="s">
        <v>57</v>
      </c>
      <c r="D12" s="36" t="s">
        <v>56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</row>
    <row r="13" spans="3:17" x14ac:dyDescent="0.35">
      <c r="C13" s="28" t="s">
        <v>47</v>
      </c>
      <c r="D13" s="34" t="s">
        <v>55</v>
      </c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</row>
  </sheetData>
  <mergeCells count="6">
    <mergeCell ref="D13:Q13"/>
    <mergeCell ref="D5:O5"/>
    <mergeCell ref="D6:O6"/>
    <mergeCell ref="D7:O7"/>
    <mergeCell ref="D8:O8"/>
    <mergeCell ref="D12:P12"/>
  </mergeCells>
  <pageMargins left="0.7" right="0.7" top="0.75" bottom="0.75" header="0.3" footer="0.3"/>
  <pageSetup paperSize="9" orientation="portrait" r:id="rId1"/>
  <ignoredErrors>
    <ignoredError sqref="C8:C9 C12:C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Progetto 1 - Metodo WACC</vt:lpstr>
      <vt:lpstr>Progetto 2 - Metodo CFE</vt:lpstr>
      <vt:lpstr>Progetto 3 - Metodo CCF</vt:lpstr>
      <vt:lpstr>Progetto 4 - Metodo APV</vt:lpstr>
      <vt:lpstr>Progetto 5 - WACC scolastico</vt:lpstr>
      <vt:lpstr>Progetto 6 - CCF convenzionale</vt:lpstr>
      <vt:lpstr>ERRORI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2021-05-04T10:26:25Z</dcterms:created>
  <dcterms:modified xsi:type="dcterms:W3CDTF">2021-05-12T16:15:16Z</dcterms:modified>
</cp:coreProperties>
</file>